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ABACO" sheetId="1" r:id="rId1"/>
  </sheets>
  <definedNames>
    <definedName name="pallini">#REF!</definedName>
  </definedNames>
  <calcPr fullCalcOnLoad="1" iterate="1" iterateCount="50" iterateDelta="0.005"/>
</workbook>
</file>

<file path=xl/comments1.xml><?xml version="1.0" encoding="utf-8"?>
<comments xmlns="http://schemas.openxmlformats.org/spreadsheetml/2006/main">
  <authors>
    <author>Sistemi Informativi</author>
  </authors>
  <commentList>
    <comment ref="B4" authorId="0">
      <text>
        <r>
          <rPr>
            <b/>
            <sz val="9"/>
            <rFont val="Tahoma"/>
            <family val="2"/>
          </rPr>
          <t xml:space="preserve">Fai click e seleziona il n. del pallino dall'elenco
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Fai click e seleziona il peso della torpille dall'elenco </t>
        </r>
        <r>
          <rPr>
            <b/>
            <sz val="8"/>
            <rFont val="Tahoma"/>
            <family val="2"/>
          </rPr>
          <t xml:space="preserve">(imposta 0 per usare solo i pallini spaccati).
</t>
        </r>
      </text>
    </comment>
    <comment ref="B10" authorId="0">
      <text>
        <r>
          <rPr>
            <b/>
            <sz val="9"/>
            <rFont val="Tahoma"/>
            <family val="2"/>
          </rPr>
          <t>Inserisci la distanza tra il primo e il secondo pallino (in cm.)</t>
        </r>
      </text>
    </comment>
    <comment ref="B11" authorId="0">
      <text>
        <r>
          <rPr>
            <b/>
            <sz val="9"/>
            <rFont val="Tahoma"/>
            <family val="2"/>
          </rPr>
          <t>Inserisci la variazione percentuale degli spazi tra i pallini.</t>
        </r>
      </text>
    </comment>
    <comment ref="B3" authorId="0">
      <text>
        <r>
          <rPr>
            <b/>
            <sz val="9"/>
            <rFont val="Tahoma"/>
            <family val="2"/>
          </rPr>
          <t>Fai click e seleziona il peso voluto dalla lista.</t>
        </r>
      </text>
    </comment>
    <comment ref="B6" authorId="0">
      <text>
        <r>
          <rPr>
            <b/>
            <sz val="8"/>
            <color indexed="17"/>
            <rFont val="Tahoma"/>
            <family val="2"/>
          </rPr>
          <t>Peso ottenuto dalla combinazione calcolata.</t>
        </r>
      </text>
    </comment>
    <comment ref="B7" authorId="0">
      <text>
        <r>
          <rPr>
            <b/>
            <sz val="8"/>
            <color indexed="17"/>
            <rFont val="Tahoma"/>
            <family val="2"/>
          </rPr>
          <t xml:space="preserve">Scarto tra il peso voluto e il peso ottenuto dal calcolo
(in grammi) 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7"/>
            <rFont val="Tahoma"/>
            <family val="2"/>
          </rPr>
          <t xml:space="preserve">Scarto tra il peso voluto e il peso ottenuto dal calcolo
(in %) </t>
        </r>
      </text>
    </comment>
    <comment ref="B12" authorId="0">
      <text>
        <r>
          <rPr>
            <b/>
            <sz val="8"/>
            <color indexed="17"/>
            <rFont val="Tahoma"/>
            <family val="2"/>
          </rPr>
          <t>Lunghezza totale del tratto di lenza zavorrato (in cm).</t>
        </r>
      </text>
    </comment>
    <comment ref="C4" authorId="0">
      <text>
        <r>
          <rPr>
            <b/>
            <sz val="8"/>
            <color indexed="17"/>
            <rFont val="Tahoma"/>
            <family val="2"/>
          </rPr>
          <t>Quantità di pallini necessaria.</t>
        </r>
      </text>
    </comment>
    <comment ref="D4" authorId="0">
      <text>
        <r>
          <rPr>
            <b/>
            <sz val="8"/>
            <color indexed="17"/>
            <rFont val="Tahoma"/>
            <family val="2"/>
          </rPr>
          <t>Peso totale dei soli pallini (in grammi).</t>
        </r>
      </text>
    </comment>
    <comment ref="C5" authorId="0">
      <text>
        <r>
          <rPr>
            <b/>
            <sz val="8"/>
            <color indexed="17"/>
            <rFont val="Tahoma"/>
            <family val="2"/>
          </rPr>
          <t>Quantità torpille impiegata (bloccata ad 1).</t>
        </r>
      </text>
    </comment>
    <comment ref="D5" authorId="0">
      <text>
        <r>
          <rPr>
            <b/>
            <sz val="8"/>
            <color indexed="17"/>
            <rFont val="Tahoma"/>
            <family val="2"/>
          </rPr>
          <t>Peso totale della sola torpille (in grammi).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color indexed="17"/>
            <rFont val="Tahoma"/>
            <family val="2"/>
          </rPr>
          <t>Frazione % sul peso totale dei soli pallini.</t>
        </r>
      </text>
    </comment>
    <comment ref="E5" authorId="0">
      <text>
        <r>
          <rPr>
            <b/>
            <sz val="8"/>
            <color indexed="17"/>
            <rFont val="Tahoma"/>
            <family val="2"/>
          </rPr>
          <t>Frazione % sul peso totale della sola torpille.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color indexed="17"/>
            <rFont val="Tahoma"/>
            <family val="2"/>
          </rPr>
          <t xml:space="preserve">Vai al sito internet della SPS Cerianesi - MILO. </t>
        </r>
      </text>
    </comment>
    <comment ref="O1" authorId="0">
      <text>
        <r>
          <rPr>
            <b/>
            <sz val="8"/>
            <rFont val="Tahoma"/>
            <family val="0"/>
          </rPr>
          <t>Sistemi Informativi: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color indexed="17"/>
            <rFont val="Tahoma"/>
            <family val="2"/>
          </rPr>
          <t>Scrivi una mail all'autore del programma.</t>
        </r>
      </text>
    </comment>
  </commentList>
</comments>
</file>

<file path=xl/sharedStrings.xml><?xml version="1.0" encoding="utf-8"?>
<sst xmlns="http://schemas.openxmlformats.org/spreadsheetml/2006/main" count="46" uniqueCount="42">
  <si>
    <t>Pallini misura:</t>
  </si>
  <si>
    <t>Spazio iniziale (cm):</t>
  </si>
  <si>
    <t>Decremento %:</t>
  </si>
  <si>
    <t>Peso voluto (gr):</t>
  </si>
  <si>
    <t>Torpille gr.:</t>
  </si>
  <si>
    <t>Differenza %:</t>
  </si>
  <si>
    <t>Spaziatura pallini</t>
  </si>
  <si>
    <t>%</t>
  </si>
  <si>
    <t>Pallini spaccati</t>
  </si>
  <si>
    <t>Peso</t>
  </si>
  <si>
    <t>Qt.</t>
  </si>
  <si>
    <t>Peso ottenuto (gr.)</t>
  </si>
  <si>
    <t>Differenza (gr.):</t>
  </si>
  <si>
    <t>Note</t>
  </si>
  <si>
    <t>Torpille</t>
  </si>
  <si>
    <t>4x8</t>
  </si>
  <si>
    <t>4x10</t>
  </si>
  <si>
    <t>4x12</t>
  </si>
  <si>
    <t>4x14</t>
  </si>
  <si>
    <t>4x16</t>
  </si>
  <si>
    <t>4x20</t>
  </si>
  <si>
    <t>Grammature di Lenza Standard</t>
  </si>
  <si>
    <t>4X18</t>
  </si>
  <si>
    <t>BB</t>
  </si>
  <si>
    <t>AB</t>
  </si>
  <si>
    <t>AAA</t>
  </si>
  <si>
    <t>SA</t>
  </si>
  <si>
    <t>SSG</t>
  </si>
  <si>
    <t>Posizione pallino:</t>
  </si>
  <si>
    <t>Lung. totale (cm):</t>
  </si>
  <si>
    <t>Inserisci i dati facendo click nelle celle a sfondo rosso.</t>
  </si>
  <si>
    <t>Spazio tra i pallini (cm):</t>
  </si>
  <si>
    <t>Misura pallino:</t>
  </si>
  <si>
    <t>© by Sauro Benetti, 2004, versione freeware in test.</t>
  </si>
  <si>
    <t>Riporta le tue impressioni d'uso e i tuoi suggerimenti all'autore.</t>
  </si>
  <si>
    <t>mailto:sps.cerianesi@cheapnet.it</t>
  </si>
  <si>
    <t>D.</t>
  </si>
  <si>
    <r>
      <t xml:space="preserve"> </t>
    </r>
    <r>
      <rPr>
        <b/>
        <i/>
        <u val="single"/>
        <sz val="12"/>
        <color indexed="10"/>
        <rFont val="Verdana"/>
        <family val="2"/>
      </rPr>
      <t>http://web.cheapnet.it/sps.cerianesi</t>
    </r>
  </si>
  <si>
    <t>5x20</t>
  </si>
  <si>
    <t>6x20</t>
  </si>
  <si>
    <t>8x20</t>
  </si>
  <si>
    <r>
      <t>Abaco Lenze</t>
    </r>
    <r>
      <rPr>
        <sz val="14"/>
        <color indexed="41"/>
        <rFont val="Comic Sans MS"/>
        <family val="4"/>
      </rPr>
      <t xml:space="preserve"> ver. 1.2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</si>
</sst>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\x0"/>
    <numFmt numFmtId="172" formatCode="0.0000"/>
    <numFmt numFmtId="173" formatCode="0.00000"/>
    <numFmt numFmtId="174" formatCode="0.0"/>
    <numFmt numFmtId="175" formatCode="0.00_ ;[Red]\-0.00\ "/>
    <numFmt numFmtId="176" formatCode="0.0_ ;[Red]\-0.0\ "/>
    <numFmt numFmtId="177" formatCode="0_ ;[Red]\-0\ "/>
    <numFmt numFmtId="178" formatCode="0.000_ ;[Red]\-0.000\ "/>
    <numFmt numFmtId="179" formatCode="\+0.00"/>
    <numFmt numFmtId="180" formatCode="\+0.0"/>
    <numFmt numFmtId="181" formatCode="0\°"/>
    <numFmt numFmtId="182" formatCode="0.0%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0000000%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9.25"/>
      <name val="Arial"/>
      <family val="2"/>
    </font>
    <font>
      <i/>
      <sz val="1"/>
      <color indexed="43"/>
      <name val="Arial"/>
      <family val="2"/>
    </font>
    <font>
      <sz val="1"/>
      <name val="Arial"/>
      <family val="2"/>
    </font>
    <font>
      <i/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2"/>
      <color indexed="9"/>
      <name val="Arial"/>
      <family val="2"/>
    </font>
    <font>
      <sz val="16"/>
      <color indexed="17"/>
      <name val="Arial"/>
      <family val="2"/>
    </font>
    <font>
      <sz val="10"/>
      <color indexed="18"/>
      <name val="Arial"/>
      <family val="2"/>
    </font>
    <font>
      <b/>
      <sz val="11"/>
      <color indexed="63"/>
      <name val="Arial"/>
      <family val="2"/>
    </font>
    <font>
      <b/>
      <i/>
      <sz val="12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color indexed="17"/>
      <name val="Tahoma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1"/>
      <color indexed="22"/>
      <name val="Arial"/>
      <family val="2"/>
    </font>
    <font>
      <b/>
      <sz val="12"/>
      <color indexed="18"/>
      <name val="Comic Sans MS"/>
      <family val="4"/>
    </font>
    <font>
      <i/>
      <sz val="1"/>
      <color indexed="43"/>
      <name val="Comic Sans MS"/>
      <family val="4"/>
    </font>
    <font>
      <b/>
      <sz val="11"/>
      <color indexed="16"/>
      <name val="Comic Sans MS"/>
      <family val="4"/>
    </font>
    <font>
      <b/>
      <sz val="1"/>
      <color indexed="26"/>
      <name val="Comic Sans MS"/>
      <family val="4"/>
    </font>
    <font>
      <b/>
      <sz val="11"/>
      <color indexed="37"/>
      <name val="Comic Sans MS"/>
      <family val="4"/>
    </font>
    <font>
      <b/>
      <i/>
      <sz val="17.25"/>
      <color indexed="60"/>
      <name val="Comic Sans MS"/>
      <family val="4"/>
    </font>
    <font>
      <b/>
      <i/>
      <sz val="16"/>
      <color indexed="63"/>
      <name val="Comic Sans MS"/>
      <family val="4"/>
    </font>
    <font>
      <b/>
      <i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24"/>
      <color indexed="41"/>
      <name val="Comic Sans MS"/>
      <family val="4"/>
    </font>
    <font>
      <sz val="14"/>
      <color indexed="41"/>
      <name val="Comic Sans MS"/>
      <family val="4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i/>
      <u val="single"/>
      <sz val="11"/>
      <color indexed="12"/>
      <name val="Arial"/>
      <family val="0"/>
    </font>
    <font>
      <u val="single"/>
      <sz val="10"/>
      <color indexed="22"/>
      <name val="Arial"/>
      <family val="0"/>
    </font>
    <font>
      <b/>
      <sz val="10"/>
      <color indexed="63"/>
      <name val="Verdana"/>
      <family val="2"/>
    </font>
    <font>
      <sz val="10"/>
      <color indexed="63"/>
      <name val="Arial"/>
      <family val="2"/>
    </font>
    <font>
      <b/>
      <i/>
      <sz val="12"/>
      <color indexed="10"/>
      <name val="Verdana"/>
      <family val="2"/>
    </font>
    <font>
      <b/>
      <i/>
      <u val="single"/>
      <sz val="12"/>
      <color indexed="10"/>
      <name val="Verdana"/>
      <family val="2"/>
    </font>
    <font>
      <b/>
      <i/>
      <sz val="10"/>
      <color indexed="2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ashed">
        <color indexed="63"/>
      </bottom>
    </border>
    <border>
      <left>
        <color indexed="63"/>
      </left>
      <right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7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2" fontId="14" fillId="2" borderId="3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hidden="1"/>
    </xf>
    <xf numFmtId="9" fontId="16" fillId="0" borderId="11" xfId="0" applyNumberFormat="1" applyFont="1" applyFill="1" applyBorder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horizontal="center"/>
      <protection hidden="1"/>
    </xf>
    <xf numFmtId="9" fontId="16" fillId="0" borderId="9" xfId="0" applyNumberFormat="1" applyFont="1" applyFill="1" applyBorder="1" applyAlignment="1" applyProtection="1">
      <alignment horizontal="center"/>
      <protection hidden="1"/>
    </xf>
    <xf numFmtId="1" fontId="16" fillId="0" borderId="1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181" fontId="10" fillId="3" borderId="14" xfId="0" applyNumberFormat="1" applyFont="1" applyFill="1" applyBorder="1" applyAlignment="1" applyProtection="1">
      <alignment horizontal="center" textRotation="90"/>
      <protection hidden="1"/>
    </xf>
    <xf numFmtId="0" fontId="0" fillId="4" borderId="15" xfId="0" applyFill="1" applyBorder="1" applyAlignment="1" applyProtection="1">
      <alignment/>
      <protection hidden="1"/>
    </xf>
    <xf numFmtId="170" fontId="0" fillId="4" borderId="16" xfId="0" applyNumberFormat="1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170" fontId="0" fillId="4" borderId="18" xfId="0" applyNumberFormat="1" applyFont="1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/>
      <protection hidden="1"/>
    </xf>
    <xf numFmtId="170" fontId="19" fillId="4" borderId="20" xfId="0" applyNumberFormat="1" applyFont="1" applyFill="1" applyBorder="1" applyAlignment="1" applyProtection="1">
      <alignment horizontal="center"/>
      <protection hidden="1"/>
    </xf>
    <xf numFmtId="2" fontId="16" fillId="0" borderId="4" xfId="0" applyNumberFormat="1" applyFont="1" applyFill="1" applyBorder="1" applyAlignment="1" applyProtection="1">
      <alignment horizontal="center"/>
      <protection hidden="1"/>
    </xf>
    <xf numFmtId="2" fontId="5" fillId="0" borderId="21" xfId="0" applyNumberFormat="1" applyFont="1" applyBorder="1" applyAlignment="1" applyProtection="1">
      <alignment horizontal="center"/>
      <protection hidden="1"/>
    </xf>
    <xf numFmtId="2" fontId="16" fillId="0" borderId="22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/>
      <protection hidden="1"/>
    </xf>
    <xf numFmtId="0" fontId="27" fillId="0" borderId="25" xfId="0" applyFont="1" applyBorder="1" applyAlignment="1" applyProtection="1">
      <alignment/>
      <protection hidden="1"/>
    </xf>
    <xf numFmtId="0" fontId="27" fillId="0" borderId="23" xfId="0" applyFont="1" applyFill="1" applyBorder="1" applyAlignment="1" applyProtection="1">
      <alignment/>
      <protection hidden="1"/>
    </xf>
    <xf numFmtId="0" fontId="27" fillId="0" borderId="23" xfId="0" applyFont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0" fontId="0" fillId="5" borderId="27" xfId="0" applyFont="1" applyFill="1" applyBorder="1" applyAlignment="1" applyProtection="1">
      <alignment horizontal="center"/>
      <protection hidden="1"/>
    </xf>
    <xf numFmtId="0" fontId="0" fillId="5" borderId="28" xfId="0" applyFont="1" applyFill="1" applyBorder="1" applyAlignment="1" applyProtection="1">
      <alignment horizontal="center" wrapText="1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29" xfId="0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15" fillId="5" borderId="0" xfId="0" applyFont="1" applyFill="1" applyBorder="1" applyAlignment="1" applyProtection="1">
      <alignment/>
      <protection hidden="1"/>
    </xf>
    <xf numFmtId="0" fontId="0" fillId="5" borderId="30" xfId="0" applyFill="1" applyBorder="1" applyAlignment="1" applyProtection="1">
      <alignment/>
      <protection hidden="1"/>
    </xf>
    <xf numFmtId="0" fontId="0" fillId="5" borderId="31" xfId="0" applyFill="1" applyBorder="1" applyAlignment="1" applyProtection="1">
      <alignment/>
      <protection hidden="1"/>
    </xf>
    <xf numFmtId="0" fontId="17" fillId="0" borderId="32" xfId="0" applyFont="1" applyBorder="1" applyAlignment="1">
      <alignment/>
    </xf>
    <xf numFmtId="1" fontId="18" fillId="0" borderId="33" xfId="0" applyNumberFormat="1" applyFont="1" applyFill="1" applyBorder="1" applyAlignment="1" applyProtection="1">
      <alignment horizontal="right"/>
      <protection hidden="1"/>
    </xf>
    <xf numFmtId="0" fontId="17" fillId="0" borderId="34" xfId="0" applyFont="1" applyBorder="1" applyAlignment="1">
      <alignment/>
    </xf>
    <xf numFmtId="1" fontId="18" fillId="0" borderId="35" xfId="0" applyNumberFormat="1" applyFont="1" applyFill="1" applyBorder="1" applyAlignment="1" applyProtection="1">
      <alignment horizontal="right"/>
      <protection hidden="1"/>
    </xf>
    <xf numFmtId="0" fontId="17" fillId="0" borderId="36" xfId="0" applyFont="1" applyBorder="1" applyAlignment="1">
      <alignment/>
    </xf>
    <xf numFmtId="1" fontId="18" fillId="0" borderId="37" xfId="0" applyNumberFormat="1" applyFont="1" applyFill="1" applyBorder="1" applyAlignment="1" applyProtection="1">
      <alignment horizontal="right"/>
      <protection hidden="1"/>
    </xf>
    <xf numFmtId="1" fontId="4" fillId="5" borderId="29" xfId="0" applyNumberFormat="1" applyFont="1" applyFill="1" applyBorder="1" applyAlignment="1" applyProtection="1">
      <alignment horizontal="center"/>
      <protection hidden="1"/>
    </xf>
    <xf numFmtId="174" fontId="0" fillId="5" borderId="29" xfId="0" applyNumberFormat="1" applyFont="1" applyFill="1" applyBorder="1" applyAlignment="1" applyProtection="1">
      <alignment horizontal="center"/>
      <protection hidden="1"/>
    </xf>
    <xf numFmtId="0" fontId="17" fillId="5" borderId="26" xfId="0" applyFont="1" applyFill="1" applyBorder="1" applyAlignment="1">
      <alignment/>
    </xf>
    <xf numFmtId="1" fontId="18" fillId="5" borderId="0" xfId="0" applyNumberFormat="1" applyFont="1" applyFill="1" applyBorder="1" applyAlignment="1" applyProtection="1">
      <alignment horizontal="center"/>
      <protection hidden="1"/>
    </xf>
    <xf numFmtId="1" fontId="3" fillId="5" borderId="26" xfId="0" applyNumberFormat="1" applyFont="1" applyFill="1" applyBorder="1" applyAlignment="1" applyProtection="1">
      <alignment horizontal="right"/>
      <protection hidden="1"/>
    </xf>
    <xf numFmtId="1" fontId="0" fillId="5" borderId="26" xfId="0" applyNumberFormat="1" applyFont="1" applyFill="1" applyBorder="1" applyAlignment="1" applyProtection="1">
      <alignment horizontal="center"/>
      <protection hidden="1"/>
    </xf>
    <xf numFmtId="181" fontId="10" fillId="5" borderId="0" xfId="0" applyNumberFormat="1" applyFont="1" applyFill="1" applyBorder="1" applyAlignment="1" applyProtection="1">
      <alignment horizontal="center" textRotation="90"/>
      <protection hidden="1"/>
    </xf>
    <xf numFmtId="174" fontId="2" fillId="5" borderId="0" xfId="0" applyNumberFormat="1" applyFont="1" applyFill="1" applyBorder="1" applyAlignment="1" applyProtection="1">
      <alignment horizontal="center"/>
      <protection hidden="1"/>
    </xf>
    <xf numFmtId="0" fontId="0" fillId="5" borderId="26" xfId="0" applyFont="1" applyFill="1" applyBorder="1" applyAlignment="1" applyProtection="1">
      <alignment horizontal="center"/>
      <protection hidden="1"/>
    </xf>
    <xf numFmtId="0" fontId="0" fillId="5" borderId="26" xfId="0" applyFont="1" applyFill="1" applyBorder="1" applyAlignment="1">
      <alignment horizontal="center"/>
    </xf>
    <xf numFmtId="170" fontId="0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29" xfId="0" applyFill="1" applyBorder="1" applyAlignment="1">
      <alignment/>
    </xf>
    <xf numFmtId="170" fontId="20" fillId="5" borderId="38" xfId="0" applyNumberFormat="1" applyFont="1" applyFill="1" applyBorder="1" applyAlignment="1">
      <alignment horizontal="center"/>
    </xf>
    <xf numFmtId="0" fontId="20" fillId="5" borderId="38" xfId="0" applyFont="1" applyFill="1" applyBorder="1" applyAlignment="1">
      <alignment/>
    </xf>
    <xf numFmtId="0" fontId="6" fillId="5" borderId="38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170" fontId="28" fillId="5" borderId="0" xfId="0" applyNumberFormat="1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/>
      <protection hidden="1"/>
    </xf>
    <xf numFmtId="0" fontId="28" fillId="5" borderId="29" xfId="0" applyFont="1" applyFill="1" applyBorder="1" applyAlignment="1" applyProtection="1">
      <alignment/>
      <protection hidden="1"/>
    </xf>
    <xf numFmtId="1" fontId="29" fillId="5" borderId="40" xfId="0" applyNumberFormat="1" applyFont="1" applyFill="1" applyBorder="1" applyAlignment="1" applyProtection="1">
      <alignment horizontal="center"/>
      <protection hidden="1"/>
    </xf>
    <xf numFmtId="174" fontId="28" fillId="5" borderId="29" xfId="0" applyNumberFormat="1" applyFont="1" applyFill="1" applyBorder="1" applyAlignment="1" applyProtection="1">
      <alignment horizontal="center"/>
      <protection hidden="1"/>
    </xf>
    <xf numFmtId="174" fontId="2" fillId="3" borderId="41" xfId="0" applyNumberFormat="1" applyFont="1" applyFill="1" applyBorder="1" applyAlignment="1" applyProtection="1">
      <alignment horizontal="center"/>
      <protection hidden="1"/>
    </xf>
    <xf numFmtId="174" fontId="2" fillId="3" borderId="42" xfId="0" applyNumberFormat="1" applyFont="1" applyFill="1" applyBorder="1" applyAlignment="1" applyProtection="1">
      <alignment horizontal="center"/>
      <protection hidden="1"/>
    </xf>
    <xf numFmtId="181" fontId="30" fillId="6" borderId="43" xfId="0" applyNumberFormat="1" applyFont="1" applyFill="1" applyBorder="1" applyAlignment="1" applyProtection="1">
      <alignment horizontal="center"/>
      <protection hidden="1"/>
    </xf>
    <xf numFmtId="181" fontId="31" fillId="3" borderId="44" xfId="0" applyNumberFormat="1" applyFont="1" applyFill="1" applyBorder="1" applyAlignment="1" applyProtection="1">
      <alignment horizontal="center" textRotation="90"/>
      <protection hidden="1"/>
    </xf>
    <xf numFmtId="181" fontId="30" fillId="6" borderId="44" xfId="0" applyNumberFormat="1" applyFont="1" applyFill="1" applyBorder="1" applyAlignment="1" applyProtection="1">
      <alignment horizontal="center"/>
      <protection hidden="1"/>
    </xf>
    <xf numFmtId="181" fontId="30" fillId="6" borderId="14" xfId="0" applyNumberFormat="1" applyFont="1" applyFill="1" applyBorder="1" applyAlignment="1" applyProtection="1">
      <alignment horizontal="center"/>
      <protection hidden="1"/>
    </xf>
    <xf numFmtId="1" fontId="32" fillId="6" borderId="45" xfId="0" applyNumberFormat="1" applyFont="1" applyFill="1" applyBorder="1" applyAlignment="1" applyProtection="1">
      <alignment horizontal="center"/>
      <protection hidden="1"/>
    </xf>
    <xf numFmtId="1" fontId="33" fillId="3" borderId="46" xfId="0" applyNumberFormat="1" applyFont="1" applyFill="1" applyBorder="1" applyAlignment="1" applyProtection="1">
      <alignment horizontal="center"/>
      <protection hidden="1"/>
    </xf>
    <xf numFmtId="1" fontId="32" fillId="6" borderId="46" xfId="0" applyNumberFormat="1" applyFont="1" applyFill="1" applyBorder="1" applyAlignment="1" applyProtection="1">
      <alignment horizontal="center"/>
      <protection hidden="1"/>
    </xf>
    <xf numFmtId="1" fontId="33" fillId="3" borderId="47" xfId="0" applyNumberFormat="1" applyFont="1" applyFill="1" applyBorder="1" applyAlignment="1" applyProtection="1">
      <alignment horizontal="center"/>
      <protection hidden="1"/>
    </xf>
    <xf numFmtId="1" fontId="34" fillId="6" borderId="45" xfId="0" applyNumberFormat="1" applyFont="1" applyFill="1" applyBorder="1" applyAlignment="1" applyProtection="1">
      <alignment horizontal="center"/>
      <protection hidden="1"/>
    </xf>
    <xf numFmtId="1" fontId="34" fillId="6" borderId="46" xfId="0" applyNumberFormat="1" applyFont="1" applyFill="1" applyBorder="1" applyAlignment="1" applyProtection="1">
      <alignment horizontal="center"/>
      <protection hidden="1"/>
    </xf>
    <xf numFmtId="1" fontId="34" fillId="6" borderId="47" xfId="0" applyNumberFormat="1" applyFont="1" applyFill="1" applyBorder="1" applyAlignment="1" applyProtection="1">
      <alignment horizontal="center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42" fillId="5" borderId="26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3" fillId="5" borderId="48" xfId="15" applyFont="1" applyFill="1" applyBorder="1" applyAlignment="1" applyProtection="1">
      <alignment vertical="center" wrapText="1"/>
      <protection locked="0"/>
    </xf>
    <xf numFmtId="0" fontId="43" fillId="5" borderId="49" xfId="15" applyFont="1" applyFill="1" applyBorder="1" applyAlignment="1" applyProtection="1">
      <alignment vertical="center" wrapText="1"/>
      <protection locked="0"/>
    </xf>
    <xf numFmtId="170" fontId="46" fillId="0" borderId="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right"/>
      <protection hidden="1"/>
    </xf>
    <xf numFmtId="174" fontId="46" fillId="0" borderId="0" xfId="0" applyNumberFormat="1" applyFont="1" applyFill="1" applyBorder="1" applyAlignment="1" applyProtection="1">
      <alignment horizontal="left"/>
      <protection hidden="1"/>
    </xf>
    <xf numFmtId="170" fontId="46" fillId="0" borderId="0" xfId="0" applyNumberFormat="1" applyFont="1" applyFill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right"/>
      <protection hidden="1"/>
    </xf>
    <xf numFmtId="0" fontId="20" fillId="5" borderId="26" xfId="0" applyFont="1" applyFill="1" applyBorder="1" applyAlignment="1">
      <alignment horizontal="center"/>
    </xf>
    <xf numFmtId="170" fontId="20" fillId="5" borderId="0" xfId="0" applyNumberFormat="1" applyFont="1" applyFill="1" applyBorder="1" applyAlignment="1">
      <alignment horizontal="center"/>
    </xf>
    <xf numFmtId="174" fontId="49" fillId="6" borderId="50" xfId="0" applyNumberFormat="1" applyFont="1" applyFill="1" applyBorder="1" applyAlignment="1" applyProtection="1">
      <alignment/>
      <protection hidden="1"/>
    </xf>
    <xf numFmtId="174" fontId="49" fillId="6" borderId="41" xfId="0" applyNumberFormat="1" applyFont="1" applyFill="1" applyBorder="1" applyAlignment="1" applyProtection="1">
      <alignment/>
      <protection hidden="1"/>
    </xf>
    <xf numFmtId="174" fontId="49" fillId="6" borderId="42" xfId="0" applyNumberFormat="1" applyFont="1" applyFill="1" applyBorder="1" applyAlignment="1" applyProtection="1">
      <alignment/>
      <protection hidden="1"/>
    </xf>
    <xf numFmtId="0" fontId="6" fillId="0" borderId="48" xfId="0" applyFont="1" applyFill="1" applyBorder="1" applyAlignment="1" applyProtection="1">
      <alignment horizontal="center"/>
      <protection hidden="1"/>
    </xf>
    <xf numFmtId="170" fontId="6" fillId="0" borderId="48" xfId="0" applyNumberFormat="1" applyFont="1" applyFill="1" applyBorder="1" applyAlignment="1" applyProtection="1">
      <alignment horizontal="center"/>
      <protection hidden="1"/>
    </xf>
    <xf numFmtId="17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left"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70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right"/>
      <protection hidden="1"/>
    </xf>
    <xf numFmtId="2" fontId="45" fillId="5" borderId="51" xfId="0" applyNumberFormat="1" applyFont="1" applyFill="1" applyBorder="1" applyAlignment="1" applyProtection="1">
      <alignment horizontal="center" wrapText="1"/>
      <protection hidden="1"/>
    </xf>
    <xf numFmtId="2" fontId="45" fillId="5" borderId="31" xfId="0" applyNumberFormat="1" applyFont="1" applyFill="1" applyBorder="1" applyAlignment="1" applyProtection="1">
      <alignment horizontal="center" wrapText="1"/>
      <protection hidden="1"/>
    </xf>
    <xf numFmtId="2" fontId="45" fillId="5" borderId="40" xfId="0" applyNumberFormat="1" applyFont="1" applyFill="1" applyBorder="1" applyAlignment="1" applyProtection="1">
      <alignment horizontal="center" wrapText="1"/>
      <protection hidden="1"/>
    </xf>
    <xf numFmtId="2" fontId="45" fillId="5" borderId="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70" fontId="6" fillId="0" borderId="0" xfId="0" applyNumberFormat="1" applyFont="1" applyFill="1" applyBorder="1" applyAlignment="1" applyProtection="1">
      <alignment horizontal="center"/>
      <protection hidden="1"/>
    </xf>
    <xf numFmtId="170" fontId="12" fillId="4" borderId="52" xfId="0" applyNumberFormat="1" applyFont="1" applyFill="1" applyBorder="1" applyAlignment="1" applyProtection="1">
      <alignment horizontal="left"/>
      <protection locked="0"/>
    </xf>
    <xf numFmtId="170" fontId="12" fillId="4" borderId="53" xfId="0" applyNumberFormat="1" applyFont="1" applyFill="1" applyBorder="1" applyAlignment="1" applyProtection="1">
      <alignment horizontal="left"/>
      <protection locked="0"/>
    </xf>
    <xf numFmtId="170" fontId="12" fillId="4" borderId="54" xfId="0" applyNumberFormat="1" applyFont="1" applyFill="1" applyBorder="1" applyAlignment="1" applyProtection="1">
      <alignment horizontal="left"/>
      <protection locked="0"/>
    </xf>
    <xf numFmtId="0" fontId="39" fillId="7" borderId="55" xfId="0" applyFont="1" applyFill="1" applyBorder="1" applyAlignment="1" applyProtection="1">
      <alignment horizontal="center" vertical="center"/>
      <protection hidden="1"/>
    </xf>
    <xf numFmtId="0" fontId="39" fillId="7" borderId="56" xfId="0" applyFont="1" applyFill="1" applyBorder="1" applyAlignment="1" applyProtection="1">
      <alignment horizontal="center" vertical="center"/>
      <protection hidden="1"/>
    </xf>
    <xf numFmtId="0" fontId="39" fillId="7" borderId="57" xfId="0" applyFont="1" applyFill="1" applyBorder="1" applyAlignment="1" applyProtection="1">
      <alignment horizontal="center" vertical="center"/>
      <protection hidden="1"/>
    </xf>
    <xf numFmtId="0" fontId="41" fillId="5" borderId="48" xfId="15" applyFont="1" applyFill="1" applyBorder="1" applyAlignment="1" applyProtection="1">
      <alignment horizontal="center" vertical="center" wrapText="1"/>
      <protection locked="0"/>
    </xf>
    <xf numFmtId="0" fontId="47" fillId="5" borderId="58" xfId="15" applyFont="1" applyFill="1" applyBorder="1" applyAlignment="1" applyProtection="1">
      <alignment horizontal="left" vertical="center"/>
      <protection locked="0"/>
    </xf>
    <xf numFmtId="0" fontId="47" fillId="5" borderId="48" xfId="15" applyFont="1" applyFill="1" applyBorder="1" applyAlignment="1" applyProtection="1">
      <alignment horizontal="left" vertical="center"/>
      <protection locked="0"/>
    </xf>
    <xf numFmtId="0" fontId="44" fillId="5" borderId="48" xfId="15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1" u="none" baseline="0">
                <a:solidFill>
                  <a:srgbClr val="993300"/>
                </a:solidFill>
              </a:rPr>
              <a:t>Schema di lenza</a:t>
            </a:r>
          </a:p>
        </c:rich>
      </c:tx>
      <c:layout>
        <c:manualLayout>
          <c:xMode val="factor"/>
          <c:yMode val="factor"/>
          <c:x val="0.01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"/>
          <c:w val="1"/>
          <c:h val="0.806"/>
        </c:manualLayout>
      </c:layout>
      <c:bubbleChart>
        <c:varyColors val="0"/>
        <c:ser>
          <c:idx val="0"/>
          <c:order val="0"/>
          <c:tx>
            <c:v>Lenza</c:v>
          </c:tx>
          <c:spPr>
            <a:solidFill>
              <a:srgbClr val="969696"/>
            </a:solidFill>
            <a:ln w="3175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(ABACO!$C$16,ABACO!$E$16,ABACO!$G$16,ABACO!$I$16,ABACO!$K$16,ABACO!$M$16,ABACO!$O$16,ABACO!$Q$16,ABACO!$S$16,ABACO!$U$16,ABACO!$C$20,ABACO!$E$20,ABACO!$G$20,ABACO!$I$20,ABACO!$K$20,ABACO!$M$20,ABACO!$O$20,ABACO!$Q$20,ABACO!$S$20,ABACO!$U$20)</c:f>
              <c:numCache>
                <c:ptCount val="20"/>
                <c:pt idx="0">
                  <c:v>0</c:v>
                </c:pt>
                <c:pt idx="1">
                  <c:v>27.8</c:v>
                </c:pt>
                <c:pt idx="2">
                  <c:v>39.349999999999994</c:v>
                </c:pt>
                <c:pt idx="3">
                  <c:v>45.21249999999999</c:v>
                </c:pt>
                <c:pt idx="4">
                  <c:v>49.08437499999999</c:v>
                </c:pt>
                <c:pt idx="5">
                  <c:v>52.25953124999999</c:v>
                </c:pt>
                <c:pt idx="6">
                  <c:v>55.19083593749998</c:v>
                </c:pt>
                <c:pt idx="7">
                  <c:v>58.03679257812498</c:v>
                </c:pt>
                <c:pt idx="8">
                  <c:v>60.85287740234373</c:v>
                </c:pt>
                <c:pt idx="9">
                  <c:v>63.65850709082029</c:v>
                </c:pt>
                <c:pt idx="10">
                  <c:v>66.46047748178708</c:v>
                </c:pt>
                <c:pt idx="11">
                  <c:v>69.26116711862545</c:v>
                </c:pt>
                <c:pt idx="12">
                  <c:v>72.06140849151888</c:v>
                </c:pt>
                <c:pt idx="13">
                  <c:v>74.86149297203157</c:v>
                </c:pt>
                <c:pt idx="14">
                  <c:v>77.66152254021101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(ABACO!$B$22,ABACO!$D$22,ABACO!$F$22,ABACO!$H$22,ABACO!$J$22,ABACO!$L$22,ABACO!$N$22,ABACO!$P$22,ABACO!$R$22,ABACO!$T$22,ABACO!$B$25,ABACO!$D$25,ABACO!$F$25,ABACO!$H$25,ABACO!$J$25,ABACO!$L$25,ABACO!$N$25,ABACO!$P$25,ABACO!$R$25,ABACO!$T$25)</c:f>
              <c:numCache/>
            </c:numRef>
          </c:yVal>
          <c:bubbleSize>
            <c:numRef>
              <c:f>(ABACO!$D$17,ABACO!$F$17,ABACO!$H$17,ABACO!$J$17,ABACO!$L$17,ABACO!$N$17,ABACO!$P$17,ABACO!$R$17,ABACO!$T$17,ABACO!$V$17,ABACO!$D$21,ABACO!$F$21,ABACO!$H$21,ABACO!$J$21,ABACO!$L$21,ABACO!$N$21,ABACO!$P$21,ABACO!$R$21,ABACO!$T$21,ABACO!$V$21,ABACO!$W$21)</c:f>
              <c:numCache>
                <c:ptCount val="20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bubbleSize>
          <c:bubble3D val="1"/>
        </c:ser>
        <c:axId val="22268485"/>
        <c:axId val="66198638"/>
      </c:bubbleChart>
      <c:valAx>
        <c:axId val="222684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At val="0"/>
        <c:crossBetween val="midCat"/>
        <c:dispUnits/>
      </c:valAx>
      <c:valAx>
        <c:axId val="66198638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  <a:prstDash val="sysDot"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crossBetween val="midCat"/>
        <c:dispUnits>
          <c:builtInUnit val="trillions"/>
        </c:dispUnits>
        <c:majorUnit val="0.4"/>
        <c:minorUnit val="0.01"/>
      </c:valAx>
      <c:spPr>
        <a:solidFill>
          <a:srgbClr val="FFFFCC"/>
        </a:solidFill>
        <a:ln w="12700">
          <a:solidFill>
            <a:srgbClr val="333333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99"/>
    </a:solidFill>
    <a:ln w="12700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hyperlink" Target="mailto:sps.cerianesi@cheapnet.it" TargetMode="External" /><Relationship Id="rId4" Type="http://schemas.openxmlformats.org/officeDocument/2006/relationships/hyperlink" Target="mailto:sps.cerianesi@cheapnet.i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0</xdr:rowOff>
    </xdr:from>
    <xdr:to>
      <xdr:col>21</xdr:col>
      <xdr:colOff>257175</xdr:colOff>
      <xdr:row>11</xdr:row>
      <xdr:rowOff>171450</xdr:rowOff>
    </xdr:to>
    <xdr:graphicFrame>
      <xdr:nvGraphicFramePr>
        <xdr:cNvPr id="1" name="Chart 21"/>
        <xdr:cNvGraphicFramePr/>
      </xdr:nvGraphicFramePr>
      <xdr:xfrm>
        <a:off x="3228975" y="571500"/>
        <a:ext cx="6248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16</xdr:row>
      <xdr:rowOff>133350</xdr:rowOff>
    </xdr:from>
    <xdr:to>
      <xdr:col>21</xdr:col>
      <xdr:colOff>171450</xdr:colOff>
      <xdr:row>17</xdr:row>
      <xdr:rowOff>447675</xdr:rowOff>
    </xdr:to>
    <xdr:sp>
      <xdr:nvSpPr>
        <xdr:cNvPr id="2" name="AutoShape 3"/>
        <xdr:cNvSpPr>
          <a:spLocks/>
        </xdr:cNvSpPr>
      </xdr:nvSpPr>
      <xdr:spPr>
        <a:xfrm>
          <a:off x="2124075" y="3800475"/>
          <a:ext cx="7267575" cy="552450"/>
        </a:xfrm>
        <a:custGeom>
          <a:pathLst>
            <a:path h="58" w="763">
              <a:moveTo>
                <a:pt x="763" y="0"/>
              </a:moveTo>
              <a:lnTo>
                <a:pt x="762" y="32"/>
              </a:lnTo>
              <a:lnTo>
                <a:pt x="0" y="32"/>
              </a:lnTo>
              <a:lnTo>
                <a:pt x="0" y="58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123825</xdr:rowOff>
    </xdr:from>
    <xdr:to>
      <xdr:col>3</xdr:col>
      <xdr:colOff>171450</xdr:colOff>
      <xdr:row>14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2009775" y="2295525"/>
          <a:ext cx="523875" cy="1066800"/>
        </a:xfrm>
        <a:custGeom>
          <a:pathLst>
            <a:path h="91" w="12">
              <a:moveTo>
                <a:pt x="0" y="0"/>
              </a:moveTo>
              <a:lnTo>
                <a:pt x="12" y="0"/>
              </a:lnTo>
              <a:lnTo>
                <a:pt x="12" y="9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9525</xdr:rowOff>
    </xdr:from>
    <xdr:to>
      <xdr:col>7</xdr:col>
      <xdr:colOff>304800</xdr:colOff>
      <xdr:row>5</xdr:row>
      <xdr:rowOff>180975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3657600" y="1266825"/>
          <a:ext cx="533400" cy="171450"/>
        </a:xfrm>
        <a:prstGeom prst="rect">
          <a:avLst/>
        </a:prstGeom>
        <a:solidFill>
          <a:srgbClr val="CCFFFF">
            <a:alpha val="70000"/>
          </a:srgbClr>
        </a:solidFill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Finale
</a:t>
          </a:r>
        </a:p>
      </xdr:txBody>
    </xdr:sp>
    <xdr:clientData/>
  </xdr:twoCellAnchor>
  <xdr:twoCellAnchor>
    <xdr:from>
      <xdr:col>19</xdr:col>
      <xdr:colOff>85725</xdr:colOff>
      <xdr:row>5</xdr:row>
      <xdr:rowOff>9525</xdr:rowOff>
    </xdr:from>
    <xdr:to>
      <xdr:col>20</xdr:col>
      <xdr:colOff>219075</xdr:colOff>
      <xdr:row>5</xdr:row>
      <xdr:rowOff>161925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8543925" y="1266825"/>
          <a:ext cx="514350" cy="152400"/>
        </a:xfrm>
        <a:prstGeom prst="rect">
          <a:avLst/>
        </a:prstGeom>
        <a:solidFill>
          <a:srgbClr val="C0C0C0">
            <a:alpha val="30000"/>
          </a:srgbClr>
        </a:solidFill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Lenza
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19</xdr:col>
      <xdr:colOff>333375</xdr:colOff>
      <xdr:row>10</xdr:row>
      <xdr:rowOff>142875</xdr:rowOff>
    </xdr:to>
    <xdr:sp>
      <xdr:nvSpPr>
        <xdr:cNvPr id="6" name="TextBox 112"/>
        <xdr:cNvSpPr txBox="1">
          <a:spLocks noChangeArrowheads="1"/>
        </xdr:cNvSpPr>
      </xdr:nvSpPr>
      <xdr:spPr>
        <a:xfrm>
          <a:off x="8258175" y="2257425"/>
          <a:ext cx="533400" cy="2857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cm</a:t>
          </a:r>
          <a:r>
            <a:rPr lang="en-US" cap="none" sz="14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152400</xdr:colOff>
      <xdr:row>0</xdr:row>
      <xdr:rowOff>47625</xdr:rowOff>
    </xdr:from>
    <xdr:to>
      <xdr:col>15</xdr:col>
      <xdr:colOff>342900</xdr:colOff>
      <xdr:row>0</xdr:row>
      <xdr:rowOff>333375</xdr:rowOff>
    </xdr:to>
    <xdr:pic>
      <xdr:nvPicPr>
        <xdr:cNvPr id="7" name="Picture 12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4762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cheapnet.it/sps.cerianesi/index.htm" TargetMode="External" /><Relationship Id="rId2" Type="http://schemas.openxmlformats.org/officeDocument/2006/relationships/hyperlink" Target="mailto:sps.cerianesi@cheapnet.it" TargetMode="External" /><Relationship Id="rId3" Type="http://schemas.openxmlformats.org/officeDocument/2006/relationships/hyperlink" Target="mailto:sps.cerianesi@cheapnet.it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N124"/>
  <sheetViews>
    <sheetView showGridLines="0" tabSelected="1" zoomScale="95" zoomScaleNormal="95" workbookViewId="0" topLeftCell="A1">
      <selection activeCell="E1" sqref="E1:M1"/>
    </sheetView>
  </sheetViews>
  <sheetFormatPr defaultColWidth="9.140625" defaultRowHeight="12.75"/>
  <cols>
    <col min="1" max="1" width="22.28125" style="0" customWidth="1"/>
    <col min="2" max="2" width="7.421875" style="0" customWidth="1"/>
    <col min="3" max="3" width="5.7109375" style="0" customWidth="1"/>
    <col min="4" max="4" width="5.57421875" style="0" customWidth="1"/>
    <col min="5" max="5" width="5.8515625" style="0" customWidth="1"/>
    <col min="6" max="22" width="5.7109375" style="0" customWidth="1"/>
    <col min="23" max="23" width="2.00390625" style="0" customWidth="1"/>
    <col min="24" max="24" width="5.7109375" style="0" customWidth="1"/>
    <col min="25" max="44" width="4.7109375" style="0" customWidth="1"/>
  </cols>
  <sheetData>
    <row r="1" spans="1:130" ht="28.5" customHeight="1" thickTop="1">
      <c r="A1" s="142" t="s">
        <v>41</v>
      </c>
      <c r="B1" s="143"/>
      <c r="C1" s="143"/>
      <c r="D1" s="144"/>
      <c r="E1" s="146" t="s">
        <v>37</v>
      </c>
      <c r="F1" s="147"/>
      <c r="G1" s="147"/>
      <c r="H1" s="147"/>
      <c r="I1" s="147"/>
      <c r="J1" s="147"/>
      <c r="K1" s="147"/>
      <c r="L1" s="147"/>
      <c r="M1" s="147"/>
      <c r="N1" s="105"/>
      <c r="O1" s="148" t="s">
        <v>35</v>
      </c>
      <c r="P1" s="148"/>
      <c r="Q1" s="145" t="s">
        <v>34</v>
      </c>
      <c r="R1" s="145"/>
      <c r="S1" s="145"/>
      <c r="T1" s="145"/>
      <c r="U1" s="145"/>
      <c r="V1" s="145"/>
      <c r="W1" s="106"/>
      <c r="X1" s="9"/>
      <c r="Y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25" ht="16.5" customHeight="1" thickBot="1">
      <c r="A2" s="100" t="s">
        <v>33</v>
      </c>
      <c r="B2" s="48"/>
      <c r="C2" s="49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9"/>
      <c r="Y2" s="1"/>
    </row>
    <row r="3" spans="1:196" ht="18" customHeight="1">
      <c r="A3" s="44" t="s">
        <v>3</v>
      </c>
      <c r="B3" s="16">
        <v>2</v>
      </c>
      <c r="C3" s="13" t="s">
        <v>10</v>
      </c>
      <c r="D3" s="14" t="s">
        <v>9</v>
      </c>
      <c r="E3" s="15" t="s">
        <v>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9"/>
      <c r="Y3" s="1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25" ht="18" customHeight="1">
      <c r="A4" s="40" t="s">
        <v>0</v>
      </c>
      <c r="B4" s="17">
        <v>6</v>
      </c>
      <c r="C4" s="25">
        <f>IF(B6&gt;B3,C4-1,C4+1)</f>
        <v>15</v>
      </c>
      <c r="D4" s="36">
        <f>VLOOKUP(B4,A34:B52,2)*C4</f>
        <v>1.9500000000000002</v>
      </c>
      <c r="E4" s="26">
        <f>IF(B5=0,1,D4/B6)</f>
        <v>1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10"/>
      <c r="Y4" s="1"/>
    </row>
    <row r="5" spans="1:25" ht="18" customHeight="1" thickBot="1">
      <c r="A5" s="41" t="s">
        <v>4</v>
      </c>
      <c r="B5" s="18">
        <v>0</v>
      </c>
      <c r="C5" s="27">
        <v>1</v>
      </c>
      <c r="D5" s="38">
        <f>C5*B5</f>
        <v>0</v>
      </c>
      <c r="E5" s="24">
        <f>1-E4</f>
        <v>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10"/>
      <c r="Y5" s="1"/>
    </row>
    <row r="6" spans="1:25" ht="18" customHeight="1">
      <c r="A6" s="45" t="s">
        <v>11</v>
      </c>
      <c r="B6" s="37">
        <f>D4+D5</f>
        <v>1.9500000000000002</v>
      </c>
      <c r="C6" s="133" t="s">
        <v>30</v>
      </c>
      <c r="D6" s="134"/>
      <c r="E6" s="134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9"/>
      <c r="Y6" s="1"/>
    </row>
    <row r="7" spans="1:24" ht="18" customHeight="1">
      <c r="A7" s="42" t="s">
        <v>12</v>
      </c>
      <c r="B7" s="19">
        <f>IF($B$6&gt;$B$3,$B$6-$B$3,$B$6-$B$3)</f>
        <v>-0.04999999999999982</v>
      </c>
      <c r="C7" s="135"/>
      <c r="D7" s="136"/>
      <c r="E7" s="13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9"/>
    </row>
    <row r="8" spans="1:24" ht="18" customHeight="1" thickBot="1">
      <c r="A8" s="43" t="s">
        <v>5</v>
      </c>
      <c r="B8" s="39">
        <f>IF(B7&lt;&gt;" ",B7/($B$3/100)," ")</f>
        <v>-2.499999999999991</v>
      </c>
      <c r="C8" s="135"/>
      <c r="D8" s="136"/>
      <c r="E8" s="13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9"/>
    </row>
    <row r="9" spans="1:24" ht="18" customHeight="1">
      <c r="A9" s="46" t="s">
        <v>6</v>
      </c>
      <c r="B9" s="20"/>
      <c r="C9" s="53"/>
      <c r="D9" s="53"/>
      <c r="E9" s="53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9"/>
    </row>
    <row r="10" spans="1:24" ht="18" customHeight="1">
      <c r="A10" s="40" t="s">
        <v>1</v>
      </c>
      <c r="B10" s="21">
        <v>25</v>
      </c>
      <c r="C10" s="53"/>
      <c r="D10" s="53"/>
      <c r="E10" s="53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9"/>
    </row>
    <row r="11" spans="1:24" ht="18" customHeight="1">
      <c r="A11" s="40" t="s">
        <v>2</v>
      </c>
      <c r="B11" s="22">
        <v>65</v>
      </c>
      <c r="C11" s="53"/>
      <c r="D11" s="53"/>
      <c r="E11" s="53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9"/>
    </row>
    <row r="12" spans="1:24" ht="18" customHeight="1" thickBot="1">
      <c r="A12" s="41" t="s">
        <v>29</v>
      </c>
      <c r="B12" s="23">
        <f>SUM(D16,F16,H16,J16,L16,N16,P16,R16,T16,V16,T20,R20,P20,N20,L20,J20,H20,F20,D20)+(C4-1)*VLOOKUP(B4,A34:C52,3)</f>
        <v>77.66153288907387</v>
      </c>
      <c r="C12" s="53"/>
      <c r="D12" s="53"/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9"/>
    </row>
    <row r="13" spans="1:24" ht="6" customHeight="1">
      <c r="A13" s="55"/>
      <c r="B13" s="56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9"/>
    </row>
    <row r="14" spans="1:24" ht="20.25" customHeight="1" thickBot="1">
      <c r="A14" s="47"/>
      <c r="B14" s="51"/>
      <c r="C14" s="51"/>
      <c r="D14" s="51"/>
      <c r="E14" s="51"/>
      <c r="F14" s="51"/>
      <c r="G14" s="51"/>
      <c r="H14" s="51"/>
      <c r="I14" s="51"/>
      <c r="J14" s="54"/>
      <c r="K14" s="51"/>
      <c r="L14" s="99" t="str">
        <f>IF(C4&gt;20,"ECCEDUTO NUMERO PALLINI MAX VISUALIZZABILI","Spaziatura tra i pallini")</f>
        <v>Spaziatura tra i pallini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9"/>
    </row>
    <row r="15" spans="1:47" ht="18.75" customHeight="1">
      <c r="A15" s="57"/>
      <c r="B15" s="58" t="s">
        <v>28</v>
      </c>
      <c r="C15" s="88">
        <f>IF($C$4&gt;=1,1," ")</f>
        <v>1</v>
      </c>
      <c r="D15" s="89">
        <f>C15</f>
        <v>1</v>
      </c>
      <c r="E15" s="90">
        <f>IF($C$4&gt;=2,2," ")</f>
        <v>2</v>
      </c>
      <c r="F15" s="89">
        <f>E15</f>
        <v>2</v>
      </c>
      <c r="G15" s="90">
        <f>IF($C$4&gt;=3,3," ")</f>
        <v>3</v>
      </c>
      <c r="H15" s="89">
        <f>G15</f>
        <v>3</v>
      </c>
      <c r="I15" s="90">
        <f>IF($C$4&gt;=4,4," ")</f>
        <v>4</v>
      </c>
      <c r="J15" s="89">
        <f>I15</f>
        <v>4</v>
      </c>
      <c r="K15" s="90">
        <f>IF($C$4&gt;=5,5," ")</f>
        <v>5</v>
      </c>
      <c r="L15" s="89">
        <f>K15</f>
        <v>5</v>
      </c>
      <c r="M15" s="90">
        <f>IF($C$4&gt;=6,6," ")</f>
        <v>6</v>
      </c>
      <c r="N15" s="89">
        <f>M15</f>
        <v>6</v>
      </c>
      <c r="O15" s="90">
        <f>IF($C$4&gt;=7,7," ")</f>
        <v>7</v>
      </c>
      <c r="P15" s="89">
        <f>O15</f>
        <v>7</v>
      </c>
      <c r="Q15" s="90">
        <f>IF($C$4&gt;=8,8," ")</f>
        <v>8</v>
      </c>
      <c r="R15" s="89">
        <f>Q15</f>
        <v>8</v>
      </c>
      <c r="S15" s="90">
        <f>IF($C$4&gt;=9,9," ")</f>
        <v>9</v>
      </c>
      <c r="T15" s="89">
        <f>S15</f>
        <v>9</v>
      </c>
      <c r="U15" s="90">
        <f>IF($C$4&gt;=10,10," ")</f>
        <v>10</v>
      </c>
      <c r="V15" s="29">
        <f>U15</f>
        <v>10</v>
      </c>
      <c r="W15" s="52"/>
      <c r="X15" s="9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5" customFormat="1" ht="18.75" customHeight="1">
      <c r="A16" s="59"/>
      <c r="B16" s="60" t="s">
        <v>31</v>
      </c>
      <c r="C16" s="116">
        <v>0</v>
      </c>
      <c r="D16" s="86">
        <f>IF(C15&gt;=$C$4," ",B10)</f>
        <v>25</v>
      </c>
      <c r="E16" s="117">
        <f>C16+D16+VLOOKUP(C17,$A$34:$C$52,3)</f>
        <v>27.8</v>
      </c>
      <c r="F16" s="86">
        <f>IF(E15&gt;=$C$4," ",D16*(100-$B$11)/100)</f>
        <v>8.75</v>
      </c>
      <c r="G16" s="117">
        <f>E16+F16+VLOOKUP(E17,$A$34:$C$52,3)</f>
        <v>39.349999999999994</v>
      </c>
      <c r="H16" s="86">
        <f>IF(G15&gt;=$C$4," ",F16*(100-$B$11)/100)</f>
        <v>3.0625</v>
      </c>
      <c r="I16" s="117">
        <f>G16+H16+VLOOKUP(G17,$A$34:$C$52,3)</f>
        <v>45.21249999999999</v>
      </c>
      <c r="J16" s="86">
        <f>IF(I15&gt;=$C$4," ",H16*(100-$B$11)/100)</f>
        <v>1.071875</v>
      </c>
      <c r="K16" s="117">
        <f>I16+J16+VLOOKUP(I17,$A$34:$C$52,3)</f>
        <v>49.08437499999999</v>
      </c>
      <c r="L16" s="86">
        <f>IF(K15&gt;=$C$4," ",J16*(100-$B$11)/100)</f>
        <v>0.37515625</v>
      </c>
      <c r="M16" s="117">
        <f>K16+L16+VLOOKUP(K17,$A$34:$C$52,3)</f>
        <v>52.25953124999999</v>
      </c>
      <c r="N16" s="86">
        <f>IF(M15&gt;=$C$4," ",L16*(100-$B$11)/100)</f>
        <v>0.13130468750000002</v>
      </c>
      <c r="O16" s="117">
        <f>M16+N16+VLOOKUP(M17,$A$34:$C$52,3)</f>
        <v>55.19083593749998</v>
      </c>
      <c r="P16" s="86">
        <f>IF(O15&gt;=$C$4," ",N16*(100-$B$11)/100)</f>
        <v>0.04595664062500001</v>
      </c>
      <c r="Q16" s="117">
        <f>O16+P16+VLOOKUP(O17,$A$34:$C$52,3)</f>
        <v>58.03679257812498</v>
      </c>
      <c r="R16" s="86">
        <f>IF(Q15&gt;=$C$4," ",P16*(100-$B$11)/100)</f>
        <v>0.016084824218750005</v>
      </c>
      <c r="S16" s="117">
        <f>Q16+R16+VLOOKUP(Q17,$A$34:$C$52,3)</f>
        <v>60.85287740234373</v>
      </c>
      <c r="T16" s="86">
        <f>IF(S15&gt;=$C$4," ",R16*(100-$B$11)/100)</f>
        <v>0.005629688476562502</v>
      </c>
      <c r="U16" s="117">
        <f>S16+T16+VLOOKUP(S17,$A$34:$C$52,3)</f>
        <v>63.65850709082029</v>
      </c>
      <c r="V16" s="87">
        <f>IF(U15&gt;=$C$4," ",T16*(100-$B$11)/100)</f>
        <v>0.001970390966796876</v>
      </c>
      <c r="W16" s="63"/>
      <c r="X16" s="11"/>
      <c r="Y16" s="7"/>
      <c r="Z16" s="7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ht="18.75" customHeight="1" thickBot="1">
      <c r="A17" s="61"/>
      <c r="B17" s="62" t="s">
        <v>32</v>
      </c>
      <c r="C17" s="92">
        <f>IF(C15&lt;=$C$4,$B$4," ")</f>
        <v>6</v>
      </c>
      <c r="D17" s="93">
        <f>VLOOKUP(C17,$A$34:$B$51,2)</f>
        <v>0.13</v>
      </c>
      <c r="E17" s="94">
        <f>IF(E15&lt;=$C$4,$B$4," ")</f>
        <v>6</v>
      </c>
      <c r="F17" s="93">
        <f>VLOOKUP(E17,$A$34:$B$51,2)</f>
        <v>0.13</v>
      </c>
      <c r="G17" s="94">
        <f>IF(G15&lt;=$C$4,$B$4," ")</f>
        <v>6</v>
      </c>
      <c r="H17" s="93">
        <f>VLOOKUP(G17,$A$34:$B$51,2)</f>
        <v>0.13</v>
      </c>
      <c r="I17" s="94">
        <f>IF(I15&lt;=$C$4,$B$4," ")</f>
        <v>6</v>
      </c>
      <c r="J17" s="93">
        <f>VLOOKUP(I17,$A$34:$B$51,2)</f>
        <v>0.13</v>
      </c>
      <c r="K17" s="94">
        <f>IF(K15&lt;=$C$4,$B$4," ")</f>
        <v>6</v>
      </c>
      <c r="L17" s="93">
        <f>VLOOKUP(K17,$A$34:$B$51,2)</f>
        <v>0.13</v>
      </c>
      <c r="M17" s="94">
        <f>IF(M15&lt;=$C$4,$B$4," ")</f>
        <v>6</v>
      </c>
      <c r="N17" s="93">
        <f>VLOOKUP(M17,$A$34:$B$51,2)</f>
        <v>0.13</v>
      </c>
      <c r="O17" s="94">
        <f>IF(O15&lt;=$C$4,$B$4," ")</f>
        <v>6</v>
      </c>
      <c r="P17" s="93">
        <f>VLOOKUP(O17,$A$34:$B$51,2)</f>
        <v>0.13</v>
      </c>
      <c r="Q17" s="94">
        <f>IF(Q15&lt;=$C$4,$B$4," ")</f>
        <v>6</v>
      </c>
      <c r="R17" s="93">
        <f>VLOOKUP(Q17,$A$34:$B$51,2)</f>
        <v>0.13</v>
      </c>
      <c r="S17" s="94">
        <f>IF(S15&lt;=$C$4,$B$4," ")</f>
        <v>6</v>
      </c>
      <c r="T17" s="93">
        <f>VLOOKUP(S17,$A$34:$B$51,2)</f>
        <v>0.13</v>
      </c>
      <c r="U17" s="94">
        <f>IF(U15&lt;=$C$4,$B$4," ")</f>
        <v>6</v>
      </c>
      <c r="V17" s="95">
        <f>VLOOKUP(U17,$A$34:$B$51,2)</f>
        <v>0.13</v>
      </c>
      <c r="W17" s="64"/>
      <c r="X17" s="12"/>
      <c r="Y17" s="6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24" ht="36.75" customHeight="1" thickBot="1">
      <c r="A18" s="65"/>
      <c r="B18" s="66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9"/>
    </row>
    <row r="19" spans="1:47" ht="18.75" customHeight="1">
      <c r="A19" s="57"/>
      <c r="B19" s="58" t="s">
        <v>28</v>
      </c>
      <c r="C19" s="88">
        <f>IF($C$4&gt;=11,11," ")</f>
        <v>11</v>
      </c>
      <c r="D19" s="89">
        <f>C19</f>
        <v>11</v>
      </c>
      <c r="E19" s="90">
        <f>IF($C$4&gt;=12,12," ")</f>
        <v>12</v>
      </c>
      <c r="F19" s="89">
        <f>E19</f>
        <v>12</v>
      </c>
      <c r="G19" s="90">
        <f>IF($C$4&gt;=13,13," ")</f>
        <v>13</v>
      </c>
      <c r="H19" s="89">
        <f>G19</f>
        <v>13</v>
      </c>
      <c r="I19" s="90">
        <f>IF($C$4&gt;=14,14," ")</f>
        <v>14</v>
      </c>
      <c r="J19" s="89">
        <f>I19</f>
        <v>14</v>
      </c>
      <c r="K19" s="90">
        <f>IF($C$4&gt;=15,15," ")</f>
        <v>15</v>
      </c>
      <c r="L19" s="89">
        <f>K19</f>
        <v>15</v>
      </c>
      <c r="M19" s="90" t="str">
        <f>IF($C$4&gt;=16,16," ")</f>
        <v> </v>
      </c>
      <c r="N19" s="89" t="str">
        <f>M19</f>
        <v> </v>
      </c>
      <c r="O19" s="90" t="str">
        <f>IF($C$4&gt;=17,17," ")</f>
        <v> </v>
      </c>
      <c r="P19" s="89" t="str">
        <f>O19</f>
        <v> </v>
      </c>
      <c r="Q19" s="90" t="str">
        <f>IF($C$4&gt;=18,18," ")</f>
        <v> </v>
      </c>
      <c r="R19" s="89" t="str">
        <f>Q19</f>
        <v> </v>
      </c>
      <c r="S19" s="90" t="str">
        <f>IF($C$4&gt;=19,19," ")</f>
        <v> </v>
      </c>
      <c r="T19" s="89" t="str">
        <f>S19</f>
        <v> </v>
      </c>
      <c r="U19" s="91" t="str">
        <f>IF($C$4&gt;=20,20," ")</f>
        <v> </v>
      </c>
      <c r="V19" s="69" t="str">
        <f>U19</f>
        <v> </v>
      </c>
      <c r="W19" s="52"/>
      <c r="X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5" customFormat="1" ht="18.75" customHeight="1">
      <c r="A20" s="59"/>
      <c r="B20" s="60" t="s">
        <v>31</v>
      </c>
      <c r="C20" s="116">
        <f>U16+V16+VLOOKUP(U17,$A$34:$C$52,3)</f>
        <v>66.46047748178708</v>
      </c>
      <c r="D20" s="86">
        <f>IF(C19&gt;=$C$4," ",V16*(100-$B$11)/100)</f>
        <v>0.0006896368383789065</v>
      </c>
      <c r="E20" s="117">
        <f>C20+D20+VLOOKUP(C21,$A$34:$C$52,3)</f>
        <v>69.26116711862545</v>
      </c>
      <c r="F20" s="86">
        <f>IF(E19&gt;=$C$4," ",D20*(100-$B$11)/100)</f>
        <v>0.00024137289343261728</v>
      </c>
      <c r="G20" s="117">
        <f>E20+F20+VLOOKUP(E21,$A$34:$C$52,3)</f>
        <v>72.06140849151888</v>
      </c>
      <c r="H20" s="86">
        <f>IF(G19&gt;=$C$4," ",F20*(100-$B$11)/100)</f>
        <v>8.448051270141605E-05</v>
      </c>
      <c r="I20" s="117">
        <f>G20+H20+VLOOKUP(G21,$A$34:$C$52,3)</f>
        <v>74.86149297203157</v>
      </c>
      <c r="J20" s="86">
        <f>IF(I19&gt;=$C$4," ",H20*(100-$B$11)/100)</f>
        <v>2.956817944549562E-05</v>
      </c>
      <c r="K20" s="117">
        <f>I20+J20+VLOOKUP(I21,$A$34:$C$52,3)</f>
        <v>77.66152254021101</v>
      </c>
      <c r="L20" s="86" t="str">
        <f>IF(K19&gt;=$C$4," ",J20*(100-$B$11)/100)</f>
        <v> </v>
      </c>
      <c r="M20" s="117" t="e">
        <f>K20+L20+VLOOKUP(K21,$A$34:$C$52,3)</f>
        <v>#VALUE!</v>
      </c>
      <c r="N20" s="86" t="str">
        <f>IF(M19&gt;=$C$4," ",L20*(100-$B$11)/100)</f>
        <v> </v>
      </c>
      <c r="O20" s="117" t="e">
        <f>M20+N20+VLOOKUP(M21,$A$34:$C$52,3)</f>
        <v>#VALUE!</v>
      </c>
      <c r="P20" s="86" t="str">
        <f>IF(O19&gt;=$C$4," ",N20*(100-$B$11)/100)</f>
        <v> </v>
      </c>
      <c r="Q20" s="117" t="e">
        <f>O20+P20+VLOOKUP(O21,$A$34:$C$52,3)</f>
        <v>#VALUE!</v>
      </c>
      <c r="R20" s="86" t="str">
        <f>IF(Q19&gt;=$C$4," ",P20*(100-$B$11)/100)</f>
        <v> </v>
      </c>
      <c r="S20" s="117" t="e">
        <f>Q20+R20+VLOOKUP(Q21,$A$34:$C$52,3)</f>
        <v>#VALUE!</v>
      </c>
      <c r="T20" s="86" t="str">
        <f>IF(S19&gt;=$C$4," ",R20*(100-$B$11)/100)</f>
        <v> </v>
      </c>
      <c r="U20" s="118" t="e">
        <f>S20+T20+VLOOKUP(S21,$A$34:$C$52,3)</f>
        <v>#VALUE!</v>
      </c>
      <c r="V20" s="70"/>
      <c r="W20" s="63"/>
      <c r="X20" s="11"/>
      <c r="Y20" s="7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ht="18.75" customHeight="1" thickBot="1">
      <c r="A21" s="61"/>
      <c r="B21" s="62" t="s">
        <v>32</v>
      </c>
      <c r="C21" s="96">
        <f>IF(C19&lt;=$C$4,$B$4," ")</f>
        <v>6</v>
      </c>
      <c r="D21" s="93">
        <f>VLOOKUP(C21,$A$34:$B$51,2)</f>
        <v>0.13</v>
      </c>
      <c r="E21" s="97">
        <f>IF(E19&lt;=$C$4,$B$4," ")</f>
        <v>6</v>
      </c>
      <c r="F21" s="93">
        <f>VLOOKUP(E21,$A$34:$B$51,2)</f>
        <v>0.13</v>
      </c>
      <c r="G21" s="97">
        <f>IF(G19&lt;=$C$4,$B$4," ")</f>
        <v>6</v>
      </c>
      <c r="H21" s="93">
        <f>VLOOKUP(G21,$A$34:$B$51,2)</f>
        <v>0.13</v>
      </c>
      <c r="I21" s="97">
        <f>IF(I19&lt;=$C$4,$B$4," ")</f>
        <v>6</v>
      </c>
      <c r="J21" s="93">
        <f>VLOOKUP(I21,$A$34:$B$51,2)</f>
        <v>0.13</v>
      </c>
      <c r="K21" s="97">
        <f>IF(K19&lt;=$C$4,$B$4," ")</f>
        <v>6</v>
      </c>
      <c r="L21" s="93">
        <f>VLOOKUP(K21,$A$34:$B$51,2)</f>
        <v>0.13</v>
      </c>
      <c r="M21" s="97" t="str">
        <f>IF(M19&lt;=$C$4,$B$4," ")</f>
        <v> </v>
      </c>
      <c r="N21" s="93" t="e">
        <f>VLOOKUP(M21,$A$34:$B$51,2)</f>
        <v>#N/A</v>
      </c>
      <c r="O21" s="97" t="str">
        <f>IF(O19&lt;=$C$4,$B$4," ")</f>
        <v> </v>
      </c>
      <c r="P21" s="93" t="e">
        <f>VLOOKUP(O21,$A$34:$B$51,2)</f>
        <v>#N/A</v>
      </c>
      <c r="Q21" s="97" t="str">
        <f>IF(Q19&lt;=$C$4,$B$4," ")</f>
        <v> </v>
      </c>
      <c r="R21" s="93" t="e">
        <f>VLOOKUP(Q21,$A$34:$B$51,2)</f>
        <v>#N/A</v>
      </c>
      <c r="S21" s="97" t="str">
        <f>IF(S19&lt;=$C$4,$B$4," ")</f>
        <v> </v>
      </c>
      <c r="T21" s="93" t="e">
        <f>VLOOKUP(S21,$A$34:$B$51,2)</f>
        <v>#N/A</v>
      </c>
      <c r="U21" s="98" t="str">
        <f>IF(U19&lt;=$C$4,$B$4," ")</f>
        <v> </v>
      </c>
      <c r="V21" s="84" t="e">
        <f>VLOOKUP(U21,$A$34:$B$51,2)</f>
        <v>#N/A</v>
      </c>
      <c r="W21" s="85">
        <v>0.9</v>
      </c>
      <c r="X21" s="12"/>
      <c r="Y21" s="6"/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6.75" customHeight="1">
      <c r="A22" s="67"/>
      <c r="B22" s="81">
        <v>0</v>
      </c>
      <c r="C22" s="82"/>
      <c r="D22" s="81">
        <v>0</v>
      </c>
      <c r="E22" s="82"/>
      <c r="F22" s="81">
        <v>0</v>
      </c>
      <c r="G22" s="82"/>
      <c r="H22" s="81">
        <v>0</v>
      </c>
      <c r="I22" s="82"/>
      <c r="J22" s="81">
        <v>0</v>
      </c>
      <c r="K22" s="82"/>
      <c r="L22" s="81">
        <v>0</v>
      </c>
      <c r="M22" s="82"/>
      <c r="N22" s="81">
        <v>0</v>
      </c>
      <c r="O22" s="82"/>
      <c r="P22" s="81">
        <v>0</v>
      </c>
      <c r="Q22" s="82"/>
      <c r="R22" s="81">
        <v>0</v>
      </c>
      <c r="S22" s="82"/>
      <c r="T22" s="81">
        <v>0</v>
      </c>
      <c r="U22" s="82"/>
      <c r="V22" s="82"/>
      <c r="W22" s="83">
        <v>0.75</v>
      </c>
      <c r="X22" s="1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6.75" customHeight="1">
      <c r="A23" s="68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10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24" ht="6.75" customHeight="1">
      <c r="A24" s="68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  <c r="X24" s="9"/>
    </row>
    <row r="25" spans="1:24" ht="6.75" customHeight="1" thickBot="1">
      <c r="A25" s="68"/>
      <c r="B25" s="81">
        <v>0</v>
      </c>
      <c r="C25" s="82"/>
      <c r="D25" s="81">
        <v>0</v>
      </c>
      <c r="E25" s="82"/>
      <c r="F25" s="81">
        <v>0</v>
      </c>
      <c r="G25" s="82"/>
      <c r="H25" s="81">
        <v>0</v>
      </c>
      <c r="I25" s="82"/>
      <c r="J25" s="81">
        <v>0</v>
      </c>
      <c r="K25" s="82"/>
      <c r="L25" s="81">
        <v>0</v>
      </c>
      <c r="M25" s="82"/>
      <c r="N25" s="81">
        <v>0</v>
      </c>
      <c r="O25" s="82"/>
      <c r="P25" s="81">
        <v>0</v>
      </c>
      <c r="Q25" s="82"/>
      <c r="R25" s="81">
        <v>0</v>
      </c>
      <c r="S25" s="82"/>
      <c r="T25" s="81">
        <v>0</v>
      </c>
      <c r="U25" s="82"/>
      <c r="V25" s="82"/>
      <c r="W25" s="83"/>
      <c r="X25" s="9"/>
    </row>
    <row r="26" spans="1:24" ht="21" customHeight="1">
      <c r="A26" s="71"/>
      <c r="B26" s="35" t="s">
        <v>13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30"/>
      <c r="V26" s="51"/>
      <c r="W26" s="52"/>
      <c r="X26" s="9"/>
    </row>
    <row r="27" spans="1:24" ht="21" customHeight="1">
      <c r="A27" s="71"/>
      <c r="B27" s="31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32"/>
      <c r="V27" s="51"/>
      <c r="W27" s="52"/>
      <c r="X27" s="9"/>
    </row>
    <row r="28" spans="1:24" ht="21" customHeight="1">
      <c r="A28" s="71"/>
      <c r="B28" s="31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32"/>
      <c r="V28" s="51"/>
      <c r="W28" s="52"/>
      <c r="X28" s="9"/>
    </row>
    <row r="29" spans="1:24" ht="21" customHeight="1" thickBot="1">
      <c r="A29" s="71"/>
      <c r="B29" s="33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34"/>
      <c r="V29" s="51"/>
      <c r="W29" s="52"/>
      <c r="X29" s="9"/>
    </row>
    <row r="30" spans="1:23" ht="12.75">
      <c r="A30" s="72"/>
      <c r="B30" s="73"/>
      <c r="C30" s="73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</row>
    <row r="31" spans="1:23" ht="13.5" thickBot="1">
      <c r="A31" s="114"/>
      <c r="B31" s="115"/>
      <c r="C31" s="115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78"/>
      <c r="P31" s="79"/>
      <c r="Q31" s="79"/>
      <c r="R31" s="79"/>
      <c r="S31" s="79"/>
      <c r="T31" s="79"/>
      <c r="U31" s="79"/>
      <c r="V31" s="79"/>
      <c r="W31" s="80"/>
    </row>
    <row r="32" spans="1:23" ht="13.5" thickTop="1">
      <c r="A32" s="119"/>
      <c r="B32" s="120"/>
      <c r="C32" s="120"/>
      <c r="D32" s="121"/>
      <c r="E32" s="103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  <c r="R32" s="109"/>
      <c r="S32" s="109"/>
      <c r="T32" s="102"/>
      <c r="U32" s="102"/>
      <c r="V32" s="102"/>
      <c r="W32" s="102"/>
    </row>
    <row r="33" spans="1:23" ht="12.75">
      <c r="A33" s="122" t="s">
        <v>8</v>
      </c>
      <c r="B33" s="122" t="s">
        <v>9</v>
      </c>
      <c r="C33" s="121" t="s">
        <v>36</v>
      </c>
      <c r="D33" s="138" t="s">
        <v>14</v>
      </c>
      <c r="E33" s="13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  <c r="Q33" s="109"/>
      <c r="R33" s="109"/>
      <c r="S33" s="109"/>
      <c r="T33" s="104"/>
      <c r="U33" s="104"/>
      <c r="V33" s="104"/>
      <c r="W33" s="102"/>
    </row>
    <row r="34" spans="1:23" ht="12.75">
      <c r="A34" s="123" t="s">
        <v>27</v>
      </c>
      <c r="B34" s="121">
        <v>1.6</v>
      </c>
      <c r="C34" s="132">
        <v>6.5</v>
      </c>
      <c r="D34" s="124">
        <v>0</v>
      </c>
      <c r="E34" s="103"/>
      <c r="F34" s="108"/>
      <c r="G34" s="108"/>
      <c r="H34" s="110"/>
      <c r="I34" s="108"/>
      <c r="J34" s="108"/>
      <c r="K34" s="111"/>
      <c r="L34" s="112"/>
      <c r="M34" s="108"/>
      <c r="N34" s="108"/>
      <c r="O34" s="108"/>
      <c r="P34" s="109"/>
      <c r="Q34" s="109"/>
      <c r="R34" s="109"/>
      <c r="S34" s="109"/>
      <c r="T34" s="104"/>
      <c r="U34" s="104"/>
      <c r="V34" s="104"/>
      <c r="W34" s="102"/>
    </row>
    <row r="35" spans="1:23" ht="12.75">
      <c r="A35" s="125" t="s">
        <v>26</v>
      </c>
      <c r="B35" s="126">
        <v>1.2</v>
      </c>
      <c r="C35" s="132">
        <v>6</v>
      </c>
      <c r="D35" s="127">
        <v>0.25</v>
      </c>
      <c r="E35" s="103"/>
      <c r="F35" s="108"/>
      <c r="G35" s="108"/>
      <c r="H35" s="110"/>
      <c r="I35" s="108"/>
      <c r="J35" s="108"/>
      <c r="K35" s="111"/>
      <c r="L35" s="112"/>
      <c r="M35" s="108"/>
      <c r="N35" s="108"/>
      <c r="O35" s="108"/>
      <c r="P35" s="109"/>
      <c r="Q35" s="109"/>
      <c r="R35" s="109"/>
      <c r="S35" s="109"/>
      <c r="T35" s="104"/>
      <c r="U35" s="104"/>
      <c r="V35" s="104"/>
      <c r="W35" s="102"/>
    </row>
    <row r="36" spans="1:23" ht="12.75">
      <c r="A36" s="123" t="s">
        <v>25</v>
      </c>
      <c r="B36" s="121">
        <v>0.8</v>
      </c>
      <c r="C36" s="132">
        <v>5.5</v>
      </c>
      <c r="D36" s="128">
        <v>0.5</v>
      </c>
      <c r="E36" s="103"/>
      <c r="F36" s="108"/>
      <c r="G36" s="108"/>
      <c r="H36" s="110"/>
      <c r="I36" s="108"/>
      <c r="J36" s="108"/>
      <c r="K36" s="111"/>
      <c r="L36" s="112"/>
      <c r="M36" s="108"/>
      <c r="N36" s="108"/>
      <c r="O36" s="108"/>
      <c r="P36" s="109"/>
      <c r="Q36" s="109"/>
      <c r="R36" s="109"/>
      <c r="S36" s="109"/>
      <c r="T36" s="104"/>
      <c r="U36" s="104"/>
      <c r="V36" s="104"/>
      <c r="W36" s="102"/>
    </row>
    <row r="37" spans="1:23" ht="12.75">
      <c r="A37" s="123" t="s">
        <v>24</v>
      </c>
      <c r="B37" s="121">
        <v>0.6</v>
      </c>
      <c r="C37" s="132">
        <v>5</v>
      </c>
      <c r="D37" s="127">
        <v>0.75</v>
      </c>
      <c r="E37" s="103"/>
      <c r="F37" s="108"/>
      <c r="G37" s="108"/>
      <c r="H37" s="110"/>
      <c r="I37" s="108"/>
      <c r="J37" s="108"/>
      <c r="K37" s="111"/>
      <c r="L37" s="112"/>
      <c r="M37" s="108"/>
      <c r="N37" s="108"/>
      <c r="O37" s="108"/>
      <c r="P37" s="109"/>
      <c r="Q37" s="109"/>
      <c r="R37" s="109"/>
      <c r="S37" s="109"/>
      <c r="T37" s="104"/>
      <c r="U37" s="104"/>
      <c r="V37" s="104"/>
      <c r="W37" s="102"/>
    </row>
    <row r="38" spans="1:23" ht="12.75">
      <c r="A38" s="123" t="s">
        <v>23</v>
      </c>
      <c r="B38" s="121">
        <v>0.4</v>
      </c>
      <c r="C38" s="132">
        <v>4.6</v>
      </c>
      <c r="D38" s="124">
        <v>1</v>
      </c>
      <c r="E38" s="103"/>
      <c r="F38" s="108"/>
      <c r="G38" s="108"/>
      <c r="H38" s="113"/>
      <c r="I38" s="107"/>
      <c r="J38" s="108"/>
      <c r="K38" s="108"/>
      <c r="L38" s="108"/>
      <c r="M38" s="108"/>
      <c r="N38" s="108"/>
      <c r="O38" s="108"/>
      <c r="P38" s="109"/>
      <c r="Q38" s="109"/>
      <c r="R38" s="109"/>
      <c r="S38" s="109"/>
      <c r="T38" s="104"/>
      <c r="U38" s="104"/>
      <c r="V38" s="104"/>
      <c r="W38" s="102"/>
    </row>
    <row r="39" spans="1:23" ht="12.75">
      <c r="A39" s="123">
        <v>0</v>
      </c>
      <c r="B39" s="121">
        <v>0.365</v>
      </c>
      <c r="C39" s="132">
        <v>4.2</v>
      </c>
      <c r="D39" s="127">
        <v>1.25</v>
      </c>
      <c r="E39" s="103"/>
      <c r="F39" s="108"/>
      <c r="G39" s="108"/>
      <c r="H39" s="113"/>
      <c r="I39" s="107"/>
      <c r="J39" s="108"/>
      <c r="K39" s="108"/>
      <c r="L39" s="108"/>
      <c r="M39" s="108"/>
      <c r="N39" s="108"/>
      <c r="O39" s="108"/>
      <c r="P39" s="109"/>
      <c r="Q39" s="109"/>
      <c r="R39" s="109"/>
      <c r="S39" s="109"/>
      <c r="T39" s="104"/>
      <c r="U39" s="104"/>
      <c r="V39" s="104"/>
      <c r="W39" s="102"/>
    </row>
    <row r="40" spans="1:23" ht="12.75">
      <c r="A40" s="123">
        <v>1</v>
      </c>
      <c r="B40" s="121">
        <v>0.325</v>
      </c>
      <c r="C40" s="132">
        <v>3.8</v>
      </c>
      <c r="D40" s="129">
        <v>1.5</v>
      </c>
      <c r="E40" s="103"/>
      <c r="F40" s="108"/>
      <c r="G40" s="108"/>
      <c r="H40" s="113"/>
      <c r="I40" s="107"/>
      <c r="J40" s="108"/>
      <c r="K40" s="108"/>
      <c r="L40" s="108"/>
      <c r="M40" s="108"/>
      <c r="N40" s="108"/>
      <c r="O40" s="108"/>
      <c r="P40" s="109"/>
      <c r="Q40" s="109"/>
      <c r="R40" s="109"/>
      <c r="S40" s="109"/>
      <c r="T40" s="104"/>
      <c r="U40" s="104"/>
      <c r="V40" s="104"/>
      <c r="W40" s="102"/>
    </row>
    <row r="41" spans="1:23" ht="12.75">
      <c r="A41" s="123">
        <v>2</v>
      </c>
      <c r="B41" s="121">
        <v>0.26</v>
      </c>
      <c r="C41" s="132">
        <v>3.6</v>
      </c>
      <c r="D41" s="124">
        <v>2</v>
      </c>
      <c r="E41" s="103"/>
      <c r="F41" s="108"/>
      <c r="G41" s="108"/>
      <c r="H41" s="113"/>
      <c r="I41" s="107"/>
      <c r="J41" s="108"/>
      <c r="K41" s="108"/>
      <c r="L41" s="108"/>
      <c r="M41" s="108"/>
      <c r="N41" s="108"/>
      <c r="O41" s="108"/>
      <c r="P41" s="109"/>
      <c r="Q41" s="109"/>
      <c r="R41" s="109"/>
      <c r="S41" s="109"/>
      <c r="T41" s="104"/>
      <c r="U41" s="104"/>
      <c r="V41" s="104"/>
      <c r="W41" s="102"/>
    </row>
    <row r="42" spans="1:23" ht="12.75">
      <c r="A42" s="123">
        <v>3</v>
      </c>
      <c r="B42" s="121">
        <v>0.22</v>
      </c>
      <c r="C42" s="132">
        <v>3.4</v>
      </c>
      <c r="D42" s="129">
        <v>2.5</v>
      </c>
      <c r="E42" s="103"/>
      <c r="F42" s="108"/>
      <c r="G42" s="108"/>
      <c r="H42" s="113"/>
      <c r="I42" s="107"/>
      <c r="J42" s="108"/>
      <c r="K42" s="108"/>
      <c r="L42" s="108"/>
      <c r="M42" s="108"/>
      <c r="N42" s="108"/>
      <c r="O42" s="108"/>
      <c r="P42" s="109"/>
      <c r="Q42" s="109"/>
      <c r="R42" s="109"/>
      <c r="S42" s="109"/>
      <c r="T42" s="104"/>
      <c r="U42" s="104"/>
      <c r="V42" s="104"/>
      <c r="W42" s="102"/>
    </row>
    <row r="43" spans="1:23" ht="12.75">
      <c r="A43" s="123">
        <v>4</v>
      </c>
      <c r="B43" s="121">
        <v>0.18</v>
      </c>
      <c r="C43" s="132">
        <v>3.2</v>
      </c>
      <c r="D43" s="124">
        <v>3</v>
      </c>
      <c r="E43" s="103"/>
      <c r="F43" s="108"/>
      <c r="G43" s="108"/>
      <c r="H43" s="113"/>
      <c r="I43" s="107"/>
      <c r="J43" s="108"/>
      <c r="K43" s="108"/>
      <c r="L43" s="108"/>
      <c r="M43" s="108"/>
      <c r="N43" s="108"/>
      <c r="O43" s="108"/>
      <c r="P43" s="109"/>
      <c r="Q43" s="109"/>
      <c r="R43" s="109"/>
      <c r="S43" s="109"/>
      <c r="T43" s="104"/>
      <c r="U43" s="104"/>
      <c r="V43" s="104"/>
      <c r="W43" s="102"/>
    </row>
    <row r="44" spans="1:23" ht="12.75">
      <c r="A44" s="123">
        <v>5</v>
      </c>
      <c r="B44" s="121">
        <v>0.15</v>
      </c>
      <c r="C44" s="132">
        <v>3</v>
      </c>
      <c r="D44" s="129">
        <v>3.5</v>
      </c>
      <c r="E44" s="103"/>
      <c r="F44" s="108"/>
      <c r="G44" s="108"/>
      <c r="H44" s="113"/>
      <c r="I44" s="107"/>
      <c r="J44" s="108"/>
      <c r="K44" s="108"/>
      <c r="L44" s="108"/>
      <c r="M44" s="108"/>
      <c r="N44" s="108"/>
      <c r="O44" s="108"/>
      <c r="P44" s="109"/>
      <c r="Q44" s="109"/>
      <c r="R44" s="109"/>
      <c r="S44" s="109"/>
      <c r="T44" s="104"/>
      <c r="U44" s="104"/>
      <c r="V44" s="104"/>
      <c r="W44" s="102"/>
    </row>
    <row r="45" spans="1:23" ht="12.75">
      <c r="A45" s="123">
        <v>6</v>
      </c>
      <c r="B45" s="121">
        <v>0.13</v>
      </c>
      <c r="C45" s="132">
        <v>2.8</v>
      </c>
      <c r="D45" s="124">
        <v>4</v>
      </c>
      <c r="E45" s="103"/>
      <c r="F45" s="108"/>
      <c r="G45" s="108"/>
      <c r="H45" s="113"/>
      <c r="I45" s="107"/>
      <c r="J45" s="108"/>
      <c r="K45" s="108"/>
      <c r="L45" s="108"/>
      <c r="M45" s="108"/>
      <c r="N45" s="108"/>
      <c r="O45" s="108"/>
      <c r="P45" s="109"/>
      <c r="Q45" s="109"/>
      <c r="R45" s="109"/>
      <c r="S45" s="109"/>
      <c r="T45" s="104"/>
      <c r="U45" s="104"/>
      <c r="V45" s="104"/>
      <c r="W45" s="102"/>
    </row>
    <row r="46" spans="1:23" ht="12.75">
      <c r="A46" s="123">
        <v>7</v>
      </c>
      <c r="B46" s="121">
        <v>0.1</v>
      </c>
      <c r="C46" s="132">
        <v>2.5</v>
      </c>
      <c r="D46" s="124">
        <v>5</v>
      </c>
      <c r="E46" s="103"/>
      <c r="F46" s="108"/>
      <c r="G46" s="108"/>
      <c r="H46" s="113"/>
      <c r="I46" s="107"/>
      <c r="J46" s="108"/>
      <c r="K46" s="108"/>
      <c r="L46" s="108"/>
      <c r="M46" s="108"/>
      <c r="N46" s="108"/>
      <c r="O46" s="108"/>
      <c r="P46" s="109"/>
      <c r="Q46" s="109"/>
      <c r="R46" s="109"/>
      <c r="S46" s="109"/>
      <c r="T46" s="104"/>
      <c r="U46" s="104"/>
      <c r="V46" s="104"/>
      <c r="W46" s="102"/>
    </row>
    <row r="47" spans="1:23" ht="12.75">
      <c r="A47" s="123">
        <v>8</v>
      </c>
      <c r="B47" s="121">
        <v>0.07</v>
      </c>
      <c r="C47" s="132">
        <v>2.3</v>
      </c>
      <c r="D47" s="124">
        <v>6</v>
      </c>
      <c r="E47" s="103"/>
      <c r="F47" s="108"/>
      <c r="G47" s="108"/>
      <c r="H47" s="113"/>
      <c r="I47" s="107"/>
      <c r="J47" s="108"/>
      <c r="K47" s="108"/>
      <c r="L47" s="108"/>
      <c r="M47" s="108"/>
      <c r="N47" s="108"/>
      <c r="O47" s="108"/>
      <c r="P47" s="109"/>
      <c r="Q47" s="109"/>
      <c r="R47" s="109"/>
      <c r="S47" s="109"/>
      <c r="T47" s="104"/>
      <c r="U47" s="104"/>
      <c r="V47" s="104"/>
      <c r="W47" s="102"/>
    </row>
    <row r="48" spans="1:23" ht="12.75">
      <c r="A48" s="123">
        <v>9</v>
      </c>
      <c r="B48" s="121">
        <v>0.053</v>
      </c>
      <c r="C48" s="132">
        <v>2.1</v>
      </c>
      <c r="D48" s="124">
        <v>8</v>
      </c>
      <c r="E48" s="103"/>
      <c r="F48" s="108"/>
      <c r="G48" s="108"/>
      <c r="H48" s="113"/>
      <c r="I48" s="107"/>
      <c r="J48" s="108"/>
      <c r="K48" s="108"/>
      <c r="L48" s="108"/>
      <c r="M48" s="108"/>
      <c r="N48" s="108"/>
      <c r="O48" s="108"/>
      <c r="P48" s="109"/>
      <c r="Q48" s="109"/>
      <c r="R48" s="109"/>
      <c r="S48" s="109"/>
      <c r="T48" s="104"/>
      <c r="U48" s="104"/>
      <c r="V48" s="104"/>
      <c r="W48" s="102"/>
    </row>
    <row r="49" spans="1:23" ht="12.75">
      <c r="A49" s="123">
        <v>10</v>
      </c>
      <c r="B49" s="121">
        <f>1/21</f>
        <v>0.047619047619047616</v>
      </c>
      <c r="C49" s="132">
        <v>1.8</v>
      </c>
      <c r="D49" s="124">
        <v>10</v>
      </c>
      <c r="E49" s="103"/>
      <c r="F49" s="108"/>
      <c r="G49" s="108"/>
      <c r="H49" s="113"/>
      <c r="I49" s="107"/>
      <c r="J49" s="108"/>
      <c r="K49" s="108"/>
      <c r="L49" s="108"/>
      <c r="M49" s="108"/>
      <c r="N49" s="108"/>
      <c r="O49" s="108"/>
      <c r="P49" s="109"/>
      <c r="Q49" s="109"/>
      <c r="R49" s="109"/>
      <c r="S49" s="109"/>
      <c r="T49" s="104"/>
      <c r="U49" s="104"/>
      <c r="V49" s="104"/>
      <c r="W49" s="102"/>
    </row>
    <row r="50" spans="1:23" ht="12.75">
      <c r="A50" s="123">
        <v>11</v>
      </c>
      <c r="B50" s="121">
        <v>0.04</v>
      </c>
      <c r="C50" s="132">
        <v>1.5</v>
      </c>
      <c r="D50" s="124">
        <v>12</v>
      </c>
      <c r="E50" s="103"/>
      <c r="F50" s="108"/>
      <c r="G50" s="112"/>
      <c r="H50" s="113"/>
      <c r="I50" s="107"/>
      <c r="J50" s="108"/>
      <c r="K50" s="108"/>
      <c r="L50" s="108"/>
      <c r="M50" s="108"/>
      <c r="N50" s="108"/>
      <c r="O50" s="108"/>
      <c r="P50" s="109"/>
      <c r="Q50" s="109"/>
      <c r="R50" s="109"/>
      <c r="S50" s="109"/>
      <c r="T50" s="104"/>
      <c r="U50" s="104"/>
      <c r="V50" s="104"/>
      <c r="W50" s="102"/>
    </row>
    <row r="51" spans="1:23" ht="12.75">
      <c r="A51" s="123">
        <v>12</v>
      </c>
      <c r="B51" s="121">
        <v>0.025</v>
      </c>
      <c r="C51" s="132">
        <v>1.3</v>
      </c>
      <c r="D51" s="124">
        <v>15</v>
      </c>
      <c r="E51" s="103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109"/>
      <c r="R51" s="109"/>
      <c r="S51" s="109"/>
      <c r="T51" s="104"/>
      <c r="U51" s="104"/>
      <c r="V51" s="104"/>
      <c r="W51" s="102"/>
    </row>
    <row r="52" spans="1:23" ht="12.75">
      <c r="A52" s="130">
        <v>13</v>
      </c>
      <c r="B52" s="126">
        <v>0.022</v>
      </c>
      <c r="C52" s="132">
        <v>1.2</v>
      </c>
      <c r="D52" s="103">
        <v>20</v>
      </c>
      <c r="E52" s="103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109"/>
      <c r="R52" s="109"/>
      <c r="S52" s="109"/>
      <c r="T52" s="104"/>
      <c r="U52" s="104"/>
      <c r="V52" s="104"/>
      <c r="W52" s="102"/>
    </row>
    <row r="53" spans="1:23" ht="12.75">
      <c r="A53" s="125"/>
      <c r="B53" s="125"/>
      <c r="C53" s="103"/>
      <c r="D53" s="103">
        <v>25</v>
      </c>
      <c r="E53" s="103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9"/>
      <c r="Q53" s="109"/>
      <c r="R53" s="109"/>
      <c r="S53" s="109"/>
      <c r="T53" s="104"/>
      <c r="U53" s="104"/>
      <c r="V53" s="104"/>
      <c r="W53" s="102"/>
    </row>
    <row r="54" spans="1:23" ht="12.75">
      <c r="A54" s="125"/>
      <c r="B54" s="125"/>
      <c r="C54" s="103"/>
      <c r="D54" s="103"/>
      <c r="E54" s="103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109"/>
      <c r="R54" s="109"/>
      <c r="S54" s="109"/>
      <c r="T54" s="104"/>
      <c r="U54" s="104"/>
      <c r="V54" s="104"/>
      <c r="W54" s="102"/>
    </row>
    <row r="55" spans="1:23" ht="12.75">
      <c r="A55" s="125"/>
      <c r="B55" s="125"/>
      <c r="C55" s="103"/>
      <c r="D55" s="103"/>
      <c r="E55" s="103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9"/>
      <c r="Q55" s="109"/>
      <c r="R55" s="109"/>
      <c r="S55" s="109"/>
      <c r="T55" s="104"/>
      <c r="U55" s="104"/>
      <c r="V55" s="104"/>
      <c r="W55" s="102"/>
    </row>
    <row r="56" spans="1:23" ht="12.75">
      <c r="A56" s="125"/>
      <c r="B56" s="125"/>
      <c r="C56" s="103"/>
      <c r="D56" s="103"/>
      <c r="E56" s="103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9"/>
      <c r="Q56" s="109"/>
      <c r="R56" s="109"/>
      <c r="S56" s="109"/>
      <c r="T56" s="104"/>
      <c r="U56" s="104"/>
      <c r="V56" s="104"/>
      <c r="W56" s="102"/>
    </row>
    <row r="57" spans="1:23" ht="12.75">
      <c r="A57" s="125"/>
      <c r="B57" s="125"/>
      <c r="C57" s="103"/>
      <c r="D57" s="103"/>
      <c r="E57" s="103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Q57" s="109"/>
      <c r="R57" s="109"/>
      <c r="S57" s="109"/>
      <c r="T57" s="104"/>
      <c r="U57" s="104"/>
      <c r="V57" s="104"/>
      <c r="W57" s="102"/>
    </row>
    <row r="58" spans="1:23" ht="12.75">
      <c r="A58" s="125"/>
      <c r="B58" s="125"/>
      <c r="C58" s="103"/>
      <c r="D58" s="103"/>
      <c r="E58" s="103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9"/>
      <c r="Q58" s="109"/>
      <c r="R58" s="109"/>
      <c r="S58" s="109"/>
      <c r="T58" s="104"/>
      <c r="U58" s="104"/>
      <c r="V58" s="104"/>
      <c r="W58" s="102"/>
    </row>
    <row r="59" spans="1:23" ht="12.75">
      <c r="A59" s="137" t="s">
        <v>21</v>
      </c>
      <c r="B59" s="137"/>
      <c r="C59" s="103"/>
      <c r="D59" s="103"/>
      <c r="E59" s="103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9"/>
      <c r="Q59" s="109"/>
      <c r="R59" s="109"/>
      <c r="S59" s="109"/>
      <c r="T59" s="104"/>
      <c r="U59" s="104"/>
      <c r="V59" s="104"/>
      <c r="W59" s="102"/>
    </row>
    <row r="60" spans="1:23" ht="12.75">
      <c r="A60" s="131" t="s">
        <v>15</v>
      </c>
      <c r="B60" s="103">
        <v>0.05</v>
      </c>
      <c r="C60" s="103"/>
      <c r="D60" s="103"/>
      <c r="E60" s="103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9"/>
      <c r="Q60" s="109"/>
      <c r="R60" s="109"/>
      <c r="S60" s="109"/>
      <c r="T60" s="104"/>
      <c r="U60" s="104"/>
      <c r="V60" s="104"/>
      <c r="W60" s="102"/>
    </row>
    <row r="61" spans="1:23" ht="12.75">
      <c r="A61" s="131" t="s">
        <v>16</v>
      </c>
      <c r="B61" s="103">
        <v>0.1</v>
      </c>
      <c r="C61" s="103"/>
      <c r="D61" s="103"/>
      <c r="E61" s="103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9"/>
      <c r="Q61" s="109"/>
      <c r="R61" s="109"/>
      <c r="S61" s="109"/>
      <c r="T61" s="104"/>
      <c r="U61" s="104"/>
      <c r="V61" s="104"/>
      <c r="W61" s="102"/>
    </row>
    <row r="62" spans="1:23" ht="12.75">
      <c r="A62" s="131" t="s">
        <v>17</v>
      </c>
      <c r="B62" s="103">
        <v>0.2</v>
      </c>
      <c r="C62" s="103"/>
      <c r="D62" s="103"/>
      <c r="E62" s="103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9"/>
      <c r="Q62" s="109"/>
      <c r="R62" s="109"/>
      <c r="S62" s="109"/>
      <c r="T62" s="104"/>
      <c r="U62" s="104"/>
      <c r="V62" s="104"/>
      <c r="W62" s="102"/>
    </row>
    <row r="63" spans="1:23" ht="12.75">
      <c r="A63" s="131" t="s">
        <v>18</v>
      </c>
      <c r="B63" s="103">
        <v>0.3</v>
      </c>
      <c r="C63" s="103"/>
      <c r="D63" s="103"/>
      <c r="E63" s="103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9"/>
      <c r="Q63" s="109"/>
      <c r="R63" s="109"/>
      <c r="S63" s="109"/>
      <c r="T63" s="104"/>
      <c r="U63" s="104"/>
      <c r="V63" s="104"/>
      <c r="W63" s="102"/>
    </row>
    <row r="64" spans="1:23" ht="12.75">
      <c r="A64" s="131" t="s">
        <v>19</v>
      </c>
      <c r="B64" s="103">
        <v>0.5</v>
      </c>
      <c r="C64" s="103"/>
      <c r="D64" s="103"/>
      <c r="E64" s="103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9"/>
      <c r="Q64" s="109"/>
      <c r="R64" s="109"/>
      <c r="S64" s="109"/>
      <c r="T64" s="104"/>
      <c r="U64" s="104"/>
      <c r="V64" s="104"/>
      <c r="W64" s="102"/>
    </row>
    <row r="65" spans="1:23" ht="12.75">
      <c r="A65" s="131" t="s">
        <v>22</v>
      </c>
      <c r="B65" s="103">
        <v>0.7</v>
      </c>
      <c r="C65" s="103"/>
      <c r="D65" s="103"/>
      <c r="E65" s="103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9"/>
      <c r="Q65" s="109"/>
      <c r="R65" s="109"/>
      <c r="S65" s="109"/>
      <c r="T65" s="104"/>
      <c r="U65" s="104"/>
      <c r="V65" s="104"/>
      <c r="W65" s="102"/>
    </row>
    <row r="66" spans="1:23" ht="12.75">
      <c r="A66" s="131" t="s">
        <v>20</v>
      </c>
      <c r="B66" s="103">
        <v>1</v>
      </c>
      <c r="C66" s="103"/>
      <c r="D66" s="103"/>
      <c r="E66" s="103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109"/>
      <c r="R66" s="109"/>
      <c r="S66" s="109"/>
      <c r="T66" s="104"/>
      <c r="U66" s="104"/>
      <c r="V66" s="104"/>
      <c r="W66" s="102"/>
    </row>
    <row r="67" spans="1:23" ht="12.75">
      <c r="A67" s="131" t="s">
        <v>38</v>
      </c>
      <c r="B67" s="103">
        <v>1.25</v>
      </c>
      <c r="C67" s="103"/>
      <c r="D67" s="103"/>
      <c r="E67" s="103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  <c r="Q67" s="109"/>
      <c r="R67" s="109"/>
      <c r="S67" s="109"/>
      <c r="T67" s="104"/>
      <c r="U67" s="104"/>
      <c r="V67" s="104"/>
      <c r="W67" s="102"/>
    </row>
    <row r="68" spans="1:23" ht="12.75">
      <c r="A68" s="131" t="s">
        <v>39</v>
      </c>
      <c r="B68" s="103">
        <v>1.5</v>
      </c>
      <c r="C68" s="103"/>
      <c r="D68" s="103"/>
      <c r="E68" s="103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9"/>
      <c r="Q68" s="109"/>
      <c r="R68" s="109"/>
      <c r="S68" s="109"/>
      <c r="T68" s="104"/>
      <c r="U68" s="104"/>
      <c r="V68" s="104"/>
      <c r="W68" s="102"/>
    </row>
    <row r="69" spans="1:23" ht="12.75">
      <c r="A69" s="131" t="s">
        <v>40</v>
      </c>
      <c r="B69" s="103">
        <v>2</v>
      </c>
      <c r="C69" s="103"/>
      <c r="D69" s="103"/>
      <c r="E69" s="103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09"/>
      <c r="R69" s="109"/>
      <c r="S69" s="109"/>
      <c r="T69" s="104"/>
      <c r="U69" s="104"/>
      <c r="V69" s="104"/>
      <c r="W69" s="102"/>
    </row>
    <row r="70" spans="1:23" ht="12.75">
      <c r="A70" s="103"/>
      <c r="B70" s="103">
        <v>2.5</v>
      </c>
      <c r="C70" s="103"/>
      <c r="D70" s="103"/>
      <c r="E70" s="103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109"/>
      <c r="R70" s="109"/>
      <c r="S70" s="109"/>
      <c r="T70" s="104"/>
      <c r="U70" s="104"/>
      <c r="V70" s="104"/>
      <c r="W70" s="102"/>
    </row>
    <row r="71" spans="1:23" ht="12.75">
      <c r="A71" s="103"/>
      <c r="B71" s="103">
        <v>3</v>
      </c>
      <c r="C71" s="103"/>
      <c r="D71" s="103"/>
      <c r="E71" s="103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9"/>
      <c r="Q71" s="109"/>
      <c r="R71" s="109"/>
      <c r="S71" s="109"/>
      <c r="T71" s="104"/>
      <c r="U71" s="104"/>
      <c r="V71" s="104"/>
      <c r="W71" s="102"/>
    </row>
    <row r="72" spans="1:23" ht="12.75">
      <c r="A72" s="103"/>
      <c r="B72" s="103">
        <v>4</v>
      </c>
      <c r="C72" s="103"/>
      <c r="D72" s="103"/>
      <c r="E72" s="103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9"/>
      <c r="R72" s="109"/>
      <c r="S72" s="109"/>
      <c r="T72" s="104"/>
      <c r="U72" s="104"/>
      <c r="V72" s="104"/>
      <c r="W72" s="102"/>
    </row>
    <row r="73" spans="1:23" ht="12.75">
      <c r="A73" s="103"/>
      <c r="B73" s="103">
        <v>5</v>
      </c>
      <c r="C73" s="103"/>
      <c r="D73" s="103"/>
      <c r="E73" s="103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9"/>
      <c r="Q73" s="109"/>
      <c r="R73" s="109"/>
      <c r="S73" s="109"/>
      <c r="T73" s="104"/>
      <c r="U73" s="104"/>
      <c r="V73" s="104"/>
      <c r="W73" s="102"/>
    </row>
    <row r="74" spans="1:23" ht="12.75">
      <c r="A74" s="103"/>
      <c r="B74" s="103">
        <v>6</v>
      </c>
      <c r="C74" s="103"/>
      <c r="D74" s="103"/>
      <c r="E74" s="103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  <c r="Q74" s="109"/>
      <c r="R74" s="109"/>
      <c r="S74" s="109"/>
      <c r="T74" s="104"/>
      <c r="U74" s="104"/>
      <c r="V74" s="104"/>
      <c r="W74" s="102"/>
    </row>
    <row r="75" spans="1:23" ht="12.75">
      <c r="A75" s="103"/>
      <c r="B75" s="103">
        <v>8</v>
      </c>
      <c r="C75" s="103"/>
      <c r="D75" s="103"/>
      <c r="E75" s="103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9"/>
      <c r="Q75" s="109"/>
      <c r="R75" s="109"/>
      <c r="S75" s="109"/>
      <c r="T75" s="104"/>
      <c r="U75" s="104"/>
      <c r="V75" s="104"/>
      <c r="W75" s="102"/>
    </row>
    <row r="76" spans="1:23" ht="12.75">
      <c r="A76" s="103"/>
      <c r="B76" s="103">
        <v>10</v>
      </c>
      <c r="C76" s="103"/>
      <c r="D76" s="103"/>
      <c r="E76" s="103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9"/>
      <c r="Q76" s="109"/>
      <c r="R76" s="109"/>
      <c r="S76" s="109"/>
      <c r="T76" s="104"/>
      <c r="U76" s="104"/>
      <c r="V76" s="104"/>
      <c r="W76" s="102"/>
    </row>
    <row r="77" spans="1:23" ht="12.75">
      <c r="A77" s="103"/>
      <c r="B77" s="103">
        <v>12</v>
      </c>
      <c r="C77" s="103"/>
      <c r="D77" s="103"/>
      <c r="E77" s="103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9"/>
      <c r="Q77" s="109"/>
      <c r="R77" s="109"/>
      <c r="S77" s="109"/>
      <c r="T77" s="104"/>
      <c r="U77" s="104"/>
      <c r="V77" s="104"/>
      <c r="W77" s="102"/>
    </row>
    <row r="78" spans="1:23" ht="12.75">
      <c r="A78" s="103"/>
      <c r="B78" s="103">
        <v>15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4"/>
      <c r="Q78" s="104"/>
      <c r="R78" s="104"/>
      <c r="S78" s="104"/>
      <c r="T78" s="104"/>
      <c r="U78" s="104"/>
      <c r="V78" s="104"/>
      <c r="W78" s="102"/>
    </row>
    <row r="79" spans="1:23" ht="12.75">
      <c r="A79" s="103"/>
      <c r="B79" s="103">
        <v>20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4"/>
      <c r="Q79" s="104"/>
      <c r="R79" s="104"/>
      <c r="S79" s="104"/>
      <c r="T79" s="104"/>
      <c r="U79" s="104"/>
      <c r="V79" s="104"/>
      <c r="W79" s="102"/>
    </row>
    <row r="80" spans="1:23" ht="12.75">
      <c r="A80" s="103"/>
      <c r="B80" s="103">
        <v>25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4"/>
      <c r="Q80" s="104"/>
      <c r="R80" s="104"/>
      <c r="S80" s="104"/>
      <c r="T80" s="104"/>
      <c r="U80" s="104"/>
      <c r="V80" s="104"/>
      <c r="W80" s="102"/>
    </row>
    <row r="81" spans="1:23" ht="12.75">
      <c r="A81" s="103"/>
      <c r="B81" s="103">
        <v>30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104"/>
      <c r="R81" s="104"/>
      <c r="S81" s="104"/>
      <c r="T81" s="104"/>
      <c r="U81" s="104"/>
      <c r="V81" s="104"/>
      <c r="W81" s="102"/>
    </row>
    <row r="82" spans="1:23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4"/>
      <c r="R82" s="104"/>
      <c r="S82" s="104"/>
      <c r="T82" s="104"/>
      <c r="U82" s="104"/>
      <c r="V82" s="104"/>
      <c r="W82" s="102"/>
    </row>
    <row r="83" spans="1:23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4"/>
      <c r="R83" s="104"/>
      <c r="S83" s="104"/>
      <c r="T83" s="104"/>
      <c r="U83" s="104"/>
      <c r="V83" s="104"/>
      <c r="W83" s="102"/>
    </row>
    <row r="84" spans="1:23" ht="12.75">
      <c r="A84" s="103"/>
      <c r="B84" s="103"/>
      <c r="C84" s="103"/>
      <c r="D84" s="103"/>
      <c r="E84" s="103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2"/>
      <c r="Q84" s="102"/>
      <c r="R84" s="102"/>
      <c r="S84" s="102"/>
      <c r="T84" s="102"/>
      <c r="U84" s="102"/>
      <c r="V84" s="102"/>
      <c r="W84" s="102"/>
    </row>
    <row r="85" spans="1:23" ht="12.75">
      <c r="A85" s="103"/>
      <c r="B85" s="103"/>
      <c r="C85" s="103"/>
      <c r="D85" s="103"/>
      <c r="E85" s="103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2"/>
      <c r="Q85" s="102"/>
      <c r="R85" s="102"/>
      <c r="S85" s="102"/>
      <c r="T85" s="102"/>
      <c r="U85" s="102"/>
      <c r="V85" s="102"/>
      <c r="W85" s="102"/>
    </row>
    <row r="86" spans="1:23" ht="12.75">
      <c r="A86" s="103"/>
      <c r="B86" s="103"/>
      <c r="C86" s="103"/>
      <c r="D86" s="103"/>
      <c r="E86" s="103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2"/>
      <c r="Q86" s="102"/>
      <c r="R86" s="102"/>
      <c r="S86" s="102"/>
      <c r="T86" s="102"/>
      <c r="U86" s="102"/>
      <c r="V86" s="102"/>
      <c r="W86" s="102"/>
    </row>
    <row r="87" spans="1:23" ht="12.75">
      <c r="A87" s="103"/>
      <c r="B87" s="103"/>
      <c r="C87" s="103"/>
      <c r="D87" s="103"/>
      <c r="E87" s="103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2"/>
      <c r="Q87" s="102"/>
      <c r="R87" s="102"/>
      <c r="S87" s="102"/>
      <c r="T87" s="102"/>
      <c r="U87" s="102"/>
      <c r="V87" s="102"/>
      <c r="W87" s="102"/>
    </row>
    <row r="88" spans="1:23" ht="12.75">
      <c r="A88" s="103"/>
      <c r="B88" s="103"/>
      <c r="C88" s="103"/>
      <c r="D88" s="103"/>
      <c r="E88" s="103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2"/>
      <c r="Q88" s="102"/>
      <c r="R88" s="102"/>
      <c r="S88" s="102"/>
      <c r="T88" s="102"/>
      <c r="U88" s="102"/>
      <c r="V88" s="102"/>
      <c r="W88" s="102"/>
    </row>
    <row r="89" spans="1:23" ht="12.75">
      <c r="A89" s="103"/>
      <c r="B89" s="103"/>
      <c r="C89" s="103"/>
      <c r="D89" s="103"/>
      <c r="E89" s="103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2"/>
      <c r="Q89" s="102"/>
      <c r="R89" s="102"/>
      <c r="S89" s="102"/>
      <c r="T89" s="102"/>
      <c r="U89" s="102"/>
      <c r="V89" s="102"/>
      <c r="W89" s="102"/>
    </row>
    <row r="90" spans="1:23" ht="12.75">
      <c r="A90" s="103"/>
      <c r="B90" s="103"/>
      <c r="C90" s="103"/>
      <c r="D90" s="103"/>
      <c r="E90" s="103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2"/>
      <c r="Q90" s="102"/>
      <c r="R90" s="102"/>
      <c r="S90" s="102"/>
      <c r="T90" s="102"/>
      <c r="U90" s="102"/>
      <c r="V90" s="102"/>
      <c r="W90" s="102"/>
    </row>
    <row r="91" spans="1:15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</sheetData>
  <sheetProtection password="D04B" sheet="1" objects="1" scenarios="1" selectLockedCells="1"/>
  <mergeCells count="11">
    <mergeCell ref="A1:D1"/>
    <mergeCell ref="Q1:V1"/>
    <mergeCell ref="E1:M1"/>
    <mergeCell ref="O1:P1"/>
    <mergeCell ref="C6:E8"/>
    <mergeCell ref="A59:B59"/>
    <mergeCell ref="D33:E33"/>
    <mergeCell ref="C26:T26"/>
    <mergeCell ref="C27:T27"/>
    <mergeCell ref="C28:T28"/>
    <mergeCell ref="C29:T29"/>
  </mergeCells>
  <dataValidations count="5">
    <dataValidation type="whole" allowBlank="1" showInputMessage="1" showErrorMessage="1" sqref="B10">
      <formula1>0</formula1>
      <formula2>100</formula2>
    </dataValidation>
    <dataValidation type="whole" allowBlank="1" showInputMessage="1" showErrorMessage="1" sqref="B11">
      <formula1>-50</formula1>
      <formula2>100</formula2>
    </dataValidation>
    <dataValidation type="list" allowBlank="1" showInputMessage="1" showErrorMessage="1" sqref="B5">
      <formula1>$D$34:$D$53</formula1>
    </dataValidation>
    <dataValidation type="list" allowBlank="1" showInputMessage="1" showErrorMessage="1" sqref="B3">
      <formula1>$B$60:$B$81</formula1>
    </dataValidation>
    <dataValidation type="list" allowBlank="1" showInputMessage="1" showErrorMessage="1" sqref="B4">
      <formula1>$A$34:$A$52</formula1>
    </dataValidation>
  </dataValidations>
  <hyperlinks>
    <hyperlink ref="E1" r:id="rId1" display="http://web.cheapnet.it/sps.cerianesi"/>
    <hyperlink ref="Q1:V1" r:id="rId2" display="Riporta le tue impressioni d'uso e i tuoi suggerimenti all'autore."/>
    <hyperlink ref="O1:P1" r:id="rId3" display="mailto:sps.cerianesi@cheapnet.it"/>
  </hyperlink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Rhodia Engineering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 Dept.</dc:creator>
  <cp:keywords/>
  <dc:description/>
  <cp:lastModifiedBy>Sauro Benetti</cp:lastModifiedBy>
  <cp:lastPrinted>2004-04-23T13:56:12Z</cp:lastPrinted>
  <dcterms:created xsi:type="dcterms:W3CDTF">2001-09-29T16:02:24Z</dcterms:created>
  <dcterms:modified xsi:type="dcterms:W3CDTF">2004-06-05T19:03:10Z</dcterms:modified>
  <cp:category/>
  <cp:version/>
  <cp:contentType/>
  <cp:contentStatus/>
</cp:coreProperties>
</file>